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80" yWindow="75" windowWidth="19035" windowHeight="11760" tabRatio="889" activeTab="3"/>
  </bookViews>
  <sheets>
    <sheet name="PowerPoint" sheetId="1" r:id="rId1"/>
    <sheet name="ULAZNI PODACI" sheetId="2" r:id="rId2"/>
    <sheet name="POPRATNI MATERIJAL" sheetId="3" r:id="rId3"/>
    <sheet name="REZULTATI" sheetId="4" r:id="rId4"/>
    <sheet name="SKOK S MJESTA" sheetId="5" r:id="rId5"/>
    <sheet name="HODANJE NA ŠTAKAMA" sheetId="6" r:id="rId6"/>
    <sheet name="SASTAVLJANJE PLUGA" sheetId="7" r:id="rId7"/>
    <sheet name="POTEZANJE ŠTAPA" sheetId="8" r:id="rId8"/>
    <sheet name="PENJANJE NA STUP" sheetId="9" r:id="rId9"/>
    <sheet name="NOŠENJE KOŠARE NA GLAVI" sheetId="10" r:id="rId10"/>
    <sheet name="TRČANJE U VREČI" sheetId="11" r:id="rId11"/>
    <sheet name="VOŽNJA ŽIVIH TAČKI" sheetId="12" r:id="rId12"/>
    <sheet name="BIKOVANJE" sheetId="13" r:id="rId13"/>
    <sheet name="BACANJE KAMENA S RAMENA" sheetId="14" r:id="rId14"/>
    <sheet name="POTEZANJE UŽETA ŽENE" sheetId="15" r:id="rId15"/>
    <sheet name="POTEZANJE UŽETA MUŠKI" sheetId="16" r:id="rId16"/>
    <sheet name="MUZIKANTI SEOSKIH IGARA" sheetId="17" r:id="rId17"/>
    <sheet name="BAZA" sheetId="18" r:id="rId18"/>
  </sheets>
  <definedNames>
    <definedName name="_xlnm.Print_Area" localSheetId="2">'POPRATNI MATERIJAL'!$A$1:$GY$25</definedName>
    <definedName name="_xlnm.Print_Area" localSheetId="4">'SKOK S MJESTA'!$A$1:$K$23</definedName>
  </definedNames>
  <calcPr fullCalcOnLoad="1"/>
</workbook>
</file>

<file path=xl/sharedStrings.xml><?xml version="1.0" encoding="utf-8"?>
<sst xmlns="http://schemas.openxmlformats.org/spreadsheetml/2006/main" count="795" uniqueCount="94">
  <si>
    <t>RBR</t>
  </si>
  <si>
    <t>EKIPA</t>
  </si>
  <si>
    <t>1. NATJECATELJ</t>
  </si>
  <si>
    <t>2. NATJECATELJ</t>
  </si>
  <si>
    <t>1. SKOK</t>
  </si>
  <si>
    <t>2. SKOK</t>
  </si>
  <si>
    <t>BOLJI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</si>
  <si>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</si>
  <si>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</si>
  <si>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</si>
  <si>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</si>
  <si>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</si>
  <si>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</si>
  <si>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</si>
  <si>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</si>
  <si>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</si>
  <si>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</si>
  <si>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</si>
  <si>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</si>
  <si>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</si>
  <si>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</si>
  <si>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EKIPNO</t>
  </si>
  <si>
    <t>BODOVI</t>
  </si>
  <si>
    <t>POREDAK</t>
  </si>
  <si>
    <t>BACANJE KAMENA S RAMENA</t>
  </si>
  <si>
    <t>3. NATJECATELJ</t>
  </si>
  <si>
    <t>1. BACANJE</t>
  </si>
  <si>
    <t>2. BACANJE</t>
  </si>
  <si>
    <t>HODANJE NA ŠTAKAMA</t>
  </si>
  <si>
    <t>UKUPNO</t>
  </si>
  <si>
    <t>DODATAK</t>
  </si>
  <si>
    <t>VRIJEME</t>
  </si>
  <si>
    <t>SASTAVLJANJE PLUGA</t>
  </si>
  <si>
    <t>PENJANJE NA STUP</t>
  </si>
  <si>
    <t>NOŠENJE KOŠARE NA GLAVI</t>
  </si>
  <si>
    <t>VOŽNJA ŽIVIH TAČKI</t>
  </si>
  <si>
    <t>-</t>
  </si>
  <si>
    <t>NIJE IZVRŠENO U ZADANOM VREMENU</t>
  </si>
  <si>
    <t>SKOK U DALJ S MJESTA</t>
  </si>
  <si>
    <t>POTEZANJE ŠTAPA</t>
  </si>
  <si>
    <t>TRČANJE U VREĆI</t>
  </si>
  <si>
    <t>BIKOVANJE</t>
  </si>
  <si>
    <t>MUZIKANTI SEOSKIH IGARA</t>
  </si>
  <si>
    <t>UKUPNI ZBROJ</t>
  </si>
  <si>
    <t>BODOVA</t>
  </si>
  <si>
    <t>KONAČNI</t>
  </si>
  <si>
    <t>PLASMAN</t>
  </si>
  <si>
    <t>POTEZANJE UŽETA ŽENE</t>
  </si>
  <si>
    <t>POTEZANJE UŽETA MUŠKI</t>
  </si>
  <si>
    <t>REDOSLIJED ZA POTEZANJE UŽETA - MUŠKI</t>
  </si>
  <si>
    <t>REDOSLIJED ZA</t>
  </si>
  <si>
    <t>REDOSLIJED ZA POTEZANJE UŽETA - ŽENE</t>
  </si>
  <si>
    <t>REDNI</t>
  </si>
  <si>
    <t>BROJ</t>
  </si>
  <si>
    <t xml:space="preserve">  BIKOVANJE  </t>
  </si>
  <si>
    <t xml:space="preserve">  POTEZANJE ŠTAPA  </t>
  </si>
  <si>
    <t xml:space="preserve">  SASTAVLJANJE PLUGA  </t>
  </si>
  <si>
    <t xml:space="preserve">  NOŠENJE KOŠARE NA GLAVI  </t>
  </si>
  <si>
    <t xml:space="preserve">  PENJANJE NA STUP  </t>
  </si>
  <si>
    <t xml:space="preserve">  SKOK S MJESTA  </t>
  </si>
  <si>
    <t xml:space="preserve">  HODANJE NA ŠTAKAMA  </t>
  </si>
  <si>
    <t>ZADATAK NIJE</t>
  </si>
  <si>
    <t>IZVRŠEN</t>
  </si>
  <si>
    <t xml:space="preserve">  TRČANJE U VREČI  </t>
  </si>
  <si>
    <t xml:space="preserve">  POTEZANJE UŽETA - MUŠKI  </t>
  </si>
  <si>
    <t>INSTRUMENTALNO VOKALNI SASTAV</t>
  </si>
  <si>
    <t>INSTRUMENTALNI SASTAV</t>
  </si>
  <si>
    <t>VOKALNI SASTAV</t>
  </si>
  <si>
    <t xml:space="preserve">  MUZIKANTI SEOSKIH IGARA  </t>
  </si>
  <si>
    <t>NEMA GLAZBENI SASTAV</t>
  </si>
  <si>
    <t xml:space="preserve">  BACANJE KAMENA S RAMENA  </t>
  </si>
  <si>
    <t xml:space="preserve">  VOŽNJA ŽIVIH TAČKI  </t>
  </si>
  <si>
    <t xml:space="preserve">  POTEZANJE UŽETA - ŽENE </t>
  </si>
  <si>
    <t>TRENUTNI BODOVI</t>
  </si>
  <si>
    <t xml:space="preserve">  UKUPNI REZULTATI  </t>
  </si>
  <si>
    <t>+</t>
  </si>
  <si>
    <t>PRETKOLO</t>
  </si>
  <si>
    <t>p11</t>
  </si>
  <si>
    <t>SKOK S MJESTA</t>
  </si>
  <si>
    <t>TRČANJE U VREČI</t>
  </si>
  <si>
    <t>POTEZANJE UŽETA - ŽENE</t>
  </si>
  <si>
    <t>POTEZANJE UŽETA - MUŠKI</t>
  </si>
  <si>
    <t>ŠTEFANEC</t>
  </si>
  <si>
    <t>GORNJI BOGIČEVCI</t>
  </si>
  <si>
    <t>JALKOVEC</t>
  </si>
  <si>
    <t>STARA BRV</t>
  </si>
  <si>
    <t>STAŽNJEVEC</t>
  </si>
  <si>
    <t>LANČIĆ KNAPIĆ</t>
  </si>
  <si>
    <t>POLJANA</t>
  </si>
  <si>
    <t>LEPOGLAVSKA VES</t>
  </si>
  <si>
    <t>IVANEČKA ŽELJEZNICA</t>
  </si>
  <si>
    <t>SALINOVEC</t>
  </si>
  <si>
    <t>LENČIĆ KNAPIĆ</t>
  </si>
  <si>
    <t>POLJANA BIŠKUPEČKA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</si>
</sst>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m:ss.00"/>
    <numFmt numFmtId="166" formatCode="mm:ss.00"/>
    <numFmt numFmtId="167" formatCode="ss"/>
    <numFmt numFmtId="168" formatCode="ss.0"/>
    <numFmt numFmtId="169" formatCode="#,##0.00_ ;\-#,##0.00\ "/>
    <numFmt numFmtId="170" formatCode="0&quot;.&quot;"/>
    <numFmt numFmtId="171" formatCode="&quot;Da&quot;;&quot;Da&quot;;&quot;Ne&quot;"/>
    <numFmt numFmtId="172" formatCode="&quot;Istina&quot;;&quot;Istina&quot;;&quot;Laž&quot;"/>
    <numFmt numFmtId="173" formatCode="&quot;Uključeno&quot;;&quot;Uključeno&quot;;&quot;Isključeno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0">
    <font>
      <sz val="10"/>
      <name val="Arial"/>
      <family val="0"/>
    </font>
    <font>
      <sz val="10"/>
      <name val="Trebuchet MS"/>
      <family val="2"/>
    </font>
    <font>
      <i/>
      <sz val="16"/>
      <color indexed="63"/>
      <name val="Trebuchet MS"/>
      <family val="2"/>
    </font>
    <font>
      <sz val="10"/>
      <color indexed="63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Trebuchet MS"/>
      <family val="2"/>
    </font>
    <font>
      <b/>
      <i/>
      <sz val="10"/>
      <color indexed="63"/>
      <name val="Trebuchet MS"/>
      <family val="2"/>
    </font>
    <font>
      <b/>
      <i/>
      <sz val="11"/>
      <color indexed="63"/>
      <name val="Trebuchet MS"/>
      <family val="2"/>
    </font>
    <font>
      <sz val="10"/>
      <name val="Calibri"/>
      <family val="2"/>
    </font>
    <font>
      <b/>
      <sz val="7.5"/>
      <color indexed="63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b/>
      <i/>
      <sz val="10"/>
      <color indexed="63"/>
      <name val="Calibri"/>
      <family val="2"/>
    </font>
    <font>
      <sz val="12"/>
      <color indexed="63"/>
      <name val="Calibri"/>
      <family val="2"/>
    </font>
    <font>
      <b/>
      <i/>
      <sz val="12"/>
      <color indexed="63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i/>
      <sz val="10"/>
      <name val="Calibri"/>
      <family val="2"/>
    </font>
    <font>
      <i/>
      <u val="double"/>
      <sz val="16"/>
      <color indexed="18"/>
      <name val="Trebuchet MS"/>
      <family val="2"/>
    </font>
    <font>
      <sz val="9"/>
      <name val="Calibri"/>
      <family val="2"/>
    </font>
    <font>
      <b/>
      <i/>
      <sz val="8"/>
      <color indexed="63"/>
      <name val="Calibri"/>
      <family val="2"/>
    </font>
    <font>
      <b/>
      <sz val="8"/>
      <color indexed="63"/>
      <name val="Calibri"/>
      <family val="2"/>
    </font>
    <font>
      <b/>
      <sz val="7.5"/>
      <color indexed="58"/>
      <name val="Calibri"/>
      <family val="2"/>
    </font>
    <font>
      <b/>
      <i/>
      <sz val="10"/>
      <color indexed="58"/>
      <name val="Calibri"/>
      <family val="2"/>
    </font>
    <font>
      <sz val="10"/>
      <color indexed="58"/>
      <name val="Calibri"/>
      <family val="2"/>
    </font>
    <font>
      <sz val="11"/>
      <color indexed="58"/>
      <name val="Calibri"/>
      <family val="2"/>
    </font>
    <font>
      <b/>
      <i/>
      <sz val="12"/>
      <color indexed="58"/>
      <name val="Calibri"/>
      <family val="2"/>
    </font>
    <font>
      <b/>
      <i/>
      <sz val="11"/>
      <color indexed="63"/>
      <name val="Calibri"/>
      <family val="2"/>
    </font>
    <font>
      <sz val="10"/>
      <color indexed="63"/>
      <name val="Calibri"/>
      <family val="2"/>
    </font>
    <font>
      <i/>
      <u val="double"/>
      <sz val="16"/>
      <color indexed="58"/>
      <name val="Calibri"/>
      <family val="2"/>
    </font>
    <font>
      <i/>
      <u val="double"/>
      <sz val="16"/>
      <color indexed="18"/>
      <name val="Calibri"/>
      <family val="2"/>
    </font>
    <font>
      <i/>
      <sz val="16"/>
      <color indexed="58"/>
      <name val="Calibri"/>
      <family val="2"/>
    </font>
    <font>
      <b/>
      <i/>
      <sz val="11"/>
      <color indexed="58"/>
      <name val="Calibri"/>
      <family val="2"/>
    </font>
    <font>
      <sz val="8"/>
      <color indexed="58"/>
      <name val="Calibri"/>
      <family val="2"/>
    </font>
    <font>
      <b/>
      <i/>
      <sz val="8"/>
      <color indexed="58"/>
      <name val="Calibri"/>
      <family val="2"/>
    </font>
    <font>
      <b/>
      <sz val="8"/>
      <color indexed="58"/>
      <name val="Calibri"/>
      <family val="2"/>
    </font>
    <font>
      <i/>
      <sz val="9"/>
      <color indexed="18"/>
      <name val="Calibri"/>
      <family val="2"/>
    </font>
    <font>
      <sz val="8"/>
      <color indexed="18"/>
      <name val="Calibri"/>
      <family val="2"/>
    </font>
    <font>
      <sz val="7"/>
      <name val="Calibri"/>
      <family val="2"/>
    </font>
    <font>
      <sz val="7"/>
      <name val="Arial"/>
      <family val="2"/>
    </font>
    <font>
      <i/>
      <u val="double"/>
      <sz val="16"/>
      <color indexed="58"/>
      <name val="Trebuchet MS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/>
      <bottom style="medium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medium"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7"/>
      </left>
      <right style="thin"/>
      <top style="medium"/>
      <bottom style="double"/>
    </border>
    <border>
      <left style="thin"/>
      <right style="double">
        <color indexed="17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7"/>
      </left>
      <right>
        <color indexed="63"/>
      </right>
      <top style="medium"/>
      <bottom style="double"/>
    </border>
    <border>
      <left style="double">
        <color indexed="17"/>
      </left>
      <right style="thin"/>
      <top style="double"/>
      <bottom style="double"/>
    </border>
    <border>
      <left style="thin"/>
      <right style="double">
        <color indexed="17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>
        <color indexed="17"/>
      </right>
      <top style="double"/>
      <bottom style="double"/>
    </border>
    <border>
      <left style="double">
        <color indexed="17"/>
      </left>
      <right style="thin"/>
      <top style="double"/>
      <bottom style="medium"/>
    </border>
    <border>
      <left style="thin"/>
      <right style="double">
        <color indexed="17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>
        <color indexed="17"/>
      </left>
      <right>
        <color indexed="63"/>
      </right>
      <top style="double"/>
      <bottom style="medium"/>
    </border>
    <border>
      <left>
        <color indexed="63"/>
      </left>
      <right style="double">
        <color indexed="17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thin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medium">
        <color indexed="58"/>
      </bottom>
    </border>
    <border>
      <left>
        <color indexed="63"/>
      </left>
      <right style="thin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/>
      <right style="thin">
        <color indexed="63"/>
      </right>
      <top style="thin">
        <color indexed="58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58"/>
      </top>
      <bottom style="medium">
        <color indexed="58"/>
      </bottom>
    </border>
    <border>
      <left style="thin">
        <color indexed="63"/>
      </left>
      <right style="medium"/>
      <top style="thin">
        <color indexed="58"/>
      </top>
      <bottom style="medium">
        <color indexed="58"/>
      </bottom>
    </border>
    <border>
      <left style="thin">
        <color indexed="63"/>
      </left>
      <right>
        <color indexed="63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63"/>
      </right>
      <top style="thin">
        <color indexed="58"/>
      </top>
      <bottom style="medium">
        <color indexed="58"/>
      </bottom>
    </border>
    <border>
      <left>
        <color indexed="63"/>
      </left>
      <right style="double">
        <color indexed="17"/>
      </right>
      <top style="medium"/>
      <bottom style="double"/>
    </border>
    <border>
      <left style="thin"/>
      <right style="medium"/>
      <top style="medium"/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/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58"/>
      </left>
      <right style="double">
        <color indexed="17"/>
      </right>
      <top style="medium">
        <color indexed="58"/>
      </top>
      <bottom style="double">
        <color indexed="58"/>
      </bottom>
    </border>
    <border>
      <left style="thin">
        <color indexed="17"/>
      </left>
      <right style="double">
        <color indexed="17"/>
      </right>
      <top style="medium">
        <color indexed="58"/>
      </top>
      <bottom style="double">
        <color indexed="58"/>
      </bottom>
    </border>
    <border>
      <left style="thin">
        <color indexed="58"/>
      </left>
      <right style="double">
        <color indexed="17"/>
      </right>
      <top style="double">
        <color indexed="58"/>
      </top>
      <bottom style="double">
        <color indexed="58"/>
      </bottom>
    </border>
    <border>
      <left style="thin">
        <color indexed="17"/>
      </left>
      <right style="double">
        <color indexed="17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17"/>
      </right>
      <top style="double">
        <color indexed="58"/>
      </top>
      <bottom style="medium">
        <color indexed="58"/>
      </bottom>
    </border>
    <border>
      <left style="thin">
        <color indexed="17"/>
      </left>
      <right style="double">
        <color indexed="17"/>
      </right>
      <top style="double">
        <color indexed="58"/>
      </top>
      <bottom style="medium">
        <color indexed="58"/>
      </bottom>
    </border>
    <border>
      <left style="double">
        <color indexed="17"/>
      </left>
      <right style="thin">
        <color indexed="17"/>
      </right>
      <top style="medium">
        <color indexed="58"/>
      </top>
      <bottom style="double">
        <color indexed="58"/>
      </bottom>
    </border>
    <border>
      <left style="double">
        <color indexed="17"/>
      </left>
      <right style="thin">
        <color indexed="17"/>
      </right>
      <top style="double">
        <color indexed="58"/>
      </top>
      <bottom style="double">
        <color indexed="58"/>
      </bottom>
    </border>
    <border>
      <left style="double">
        <color indexed="17"/>
      </left>
      <right style="thin">
        <color indexed="17"/>
      </right>
      <top style="double">
        <color indexed="58"/>
      </top>
      <bottom style="medium">
        <color indexed="58"/>
      </bottom>
    </border>
    <border>
      <left style="thin">
        <color indexed="17"/>
      </left>
      <right>
        <color indexed="63"/>
      </right>
      <top style="medium">
        <color indexed="58"/>
      </top>
      <bottom style="double">
        <color indexed="58"/>
      </bottom>
    </border>
    <border>
      <left style="thin">
        <color indexed="17"/>
      </left>
      <right>
        <color indexed="63"/>
      </right>
      <top style="double">
        <color indexed="58"/>
      </top>
      <bottom style="double">
        <color indexed="58"/>
      </bottom>
    </border>
    <border>
      <left style="thin">
        <color indexed="17"/>
      </left>
      <right>
        <color indexed="63"/>
      </right>
      <top style="double">
        <color indexed="58"/>
      </top>
      <bottom style="medium">
        <color indexed="58"/>
      </bottom>
    </border>
    <border>
      <left style="double">
        <color indexed="17"/>
      </left>
      <right style="double">
        <color indexed="58"/>
      </right>
      <top style="medium">
        <color indexed="58"/>
      </top>
      <bottom style="double">
        <color indexed="58"/>
      </bottom>
    </border>
    <border>
      <left style="double">
        <color indexed="17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17"/>
      </left>
      <right style="double">
        <color indexed="58"/>
      </right>
      <top style="double">
        <color indexed="58"/>
      </top>
      <bottom style="medium">
        <color indexed="58"/>
      </bottom>
    </border>
    <border>
      <left>
        <color indexed="63"/>
      </left>
      <right style="thin">
        <color indexed="58"/>
      </right>
      <top style="medium">
        <color indexed="58"/>
      </top>
      <bottom style="double">
        <color indexed="58"/>
      </bottom>
    </border>
    <border>
      <left>
        <color indexed="63"/>
      </left>
      <right style="thin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 style="thin">
        <color indexed="58"/>
      </right>
      <top style="double">
        <color indexed="58"/>
      </top>
      <bottom style="medium">
        <color indexed="58"/>
      </bottom>
    </border>
    <border>
      <left style="medium">
        <color indexed="58"/>
      </left>
      <right style="double">
        <color indexed="58"/>
      </right>
      <top style="medium">
        <color indexed="58"/>
      </top>
      <bottom style="double">
        <color indexed="58"/>
      </bottom>
    </border>
    <border>
      <left style="medium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medium">
        <color indexed="58"/>
      </left>
      <right style="double">
        <color indexed="58"/>
      </right>
      <top style="double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>
        <color indexed="58"/>
      </top>
      <bottom style="medium">
        <color indexed="58"/>
      </bottom>
    </border>
    <border>
      <left style="thin"/>
      <right style="thin"/>
      <top style="medium">
        <color indexed="58"/>
      </top>
      <bottom style="thin">
        <color indexed="58"/>
      </bottom>
    </border>
    <border>
      <left style="thin"/>
      <right style="thin"/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/>
      <right style="thin"/>
      <top style="thin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medium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thin">
        <color indexed="17"/>
      </left>
      <right style="double">
        <color indexed="17"/>
      </right>
      <top style="medium">
        <color indexed="58"/>
      </top>
      <bottom style="thin">
        <color indexed="58"/>
      </bottom>
    </border>
    <border>
      <left style="thin">
        <color indexed="17"/>
      </left>
      <right style="double">
        <color indexed="17"/>
      </right>
      <top style="thin">
        <color indexed="58"/>
      </top>
      <bottom style="thin">
        <color indexed="58"/>
      </bottom>
    </border>
    <border>
      <left style="thin">
        <color indexed="17"/>
      </left>
      <right style="double">
        <color indexed="17"/>
      </right>
      <top style="thin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double">
        <color indexed="58"/>
      </top>
      <bottom style="medium">
        <color indexed="58"/>
      </bottom>
    </border>
    <border>
      <left style="double">
        <color indexed="58"/>
      </left>
      <right>
        <color indexed="63"/>
      </right>
      <top style="double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double">
        <color indexed="58"/>
      </top>
      <bottom style="medium">
        <color indexed="58"/>
      </bottom>
    </border>
    <border>
      <left style="medium">
        <color indexed="58"/>
      </left>
      <right style="double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double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double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double">
        <color indexed="17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double">
        <color indexed="17"/>
      </right>
      <top style="thin">
        <color indexed="58"/>
      </top>
      <bottom style="thin">
        <color indexed="58"/>
      </bottom>
    </border>
    <border>
      <left style="thin">
        <color indexed="58"/>
      </left>
      <right style="double">
        <color indexed="17"/>
      </right>
      <top style="thin">
        <color indexed="58"/>
      </top>
      <bottom style="medium">
        <color indexed="58"/>
      </bottom>
    </border>
    <border>
      <left style="double">
        <color indexed="17"/>
      </left>
      <right style="thin">
        <color indexed="17"/>
      </right>
      <top style="medium">
        <color indexed="58"/>
      </top>
      <bottom style="thin">
        <color indexed="58"/>
      </bottom>
    </border>
    <border>
      <left style="double">
        <color indexed="17"/>
      </left>
      <right style="thin">
        <color indexed="17"/>
      </right>
      <top style="thin">
        <color indexed="58"/>
      </top>
      <bottom style="thin">
        <color indexed="58"/>
      </bottom>
    </border>
    <border>
      <left style="double">
        <color indexed="17"/>
      </left>
      <right style="thin">
        <color indexed="17"/>
      </right>
      <top style="thin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double">
        <color indexed="58"/>
      </top>
      <bottom style="double">
        <color indexed="58"/>
      </bottom>
    </border>
    <border>
      <left style="double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>
        <color indexed="63"/>
      </left>
      <right style="medium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double">
        <color indexed="58"/>
      </bottom>
    </border>
    <border>
      <left style="double">
        <color indexed="58"/>
      </left>
      <right>
        <color indexed="63"/>
      </right>
      <top style="medium">
        <color indexed="58"/>
      </top>
      <bottom style="double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double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double">
        <color indexed="58"/>
      </right>
      <top>
        <color indexed="63"/>
      </top>
      <bottom>
        <color indexed="63"/>
      </bottom>
    </border>
    <border>
      <left>
        <color indexed="63"/>
      </left>
      <right style="double">
        <color indexed="58"/>
      </right>
      <top>
        <color indexed="63"/>
      </top>
      <bottom style="medium">
        <color indexed="58"/>
      </bottom>
    </border>
    <border>
      <left>
        <color indexed="63"/>
      </left>
      <right style="double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double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double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medium"/>
      <top style="medium">
        <color indexed="58"/>
      </top>
      <bottom>
        <color indexed="63"/>
      </bottom>
    </border>
    <border>
      <left style="medium">
        <color indexed="58"/>
      </left>
      <right style="medium"/>
      <top>
        <color indexed="63"/>
      </top>
      <bottom style="medium">
        <color indexed="58"/>
      </bottom>
    </border>
    <border>
      <left>
        <color indexed="63"/>
      </left>
      <right style="medium"/>
      <top style="medium">
        <color indexed="58"/>
      </top>
      <bottom style="thin">
        <color indexed="58"/>
      </bottom>
    </border>
    <border>
      <left style="medium"/>
      <right>
        <color indexed="63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medium"/>
      <top style="medium">
        <color indexed="58"/>
      </top>
      <bottom style="thin">
        <color indexed="58"/>
      </bottom>
    </border>
    <border>
      <left style="medium">
        <color indexed="58"/>
      </left>
      <right style="medium"/>
      <top style="thin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thin">
        <color indexed="63"/>
      </bottom>
    </border>
    <border>
      <left style="medium">
        <color indexed="58"/>
      </left>
      <right style="medium">
        <color indexed="58"/>
      </right>
      <top style="thin">
        <color indexed="63"/>
      </top>
      <bottom style="medium">
        <color indexed="58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>
        <color indexed="63"/>
      </bottom>
    </border>
    <border>
      <left>
        <color indexed="63"/>
      </left>
      <right style="double">
        <color indexed="17"/>
      </right>
      <top style="medium"/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7"/>
      </left>
      <right style="medium"/>
      <top>
        <color indexed="63"/>
      </top>
      <bottom>
        <color indexed="63"/>
      </bottom>
    </border>
    <border>
      <left style="medium"/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medium"/>
      <top>
        <color indexed="63"/>
      </top>
      <bottom style="medium"/>
    </border>
    <border>
      <left style="medium"/>
      <right style="double">
        <color indexed="17"/>
      </right>
      <top>
        <color indexed="63"/>
      </top>
      <bottom style="medium"/>
    </border>
    <border>
      <left style="double">
        <color indexed="17"/>
      </left>
      <right style="thin"/>
      <top style="medium"/>
      <bottom>
        <color indexed="63"/>
      </bottom>
    </border>
    <border>
      <left style="double">
        <color indexed="17"/>
      </left>
      <right style="thin"/>
      <top>
        <color indexed="63"/>
      </top>
      <bottom style="medium"/>
    </border>
    <border>
      <left style="thin"/>
      <right style="double">
        <color indexed="17"/>
      </right>
      <top style="medium"/>
      <bottom>
        <color indexed="63"/>
      </bottom>
    </border>
    <border>
      <left style="thin"/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thin"/>
      <top>
        <color indexed="63"/>
      </top>
      <bottom>
        <color indexed="63"/>
      </bottom>
    </border>
    <border>
      <left style="thin"/>
      <right style="double">
        <color indexed="17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2" fontId="3" fillId="0" borderId="13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2" fontId="3" fillId="0" borderId="16" xfId="0" applyNumberFormat="1" applyFont="1" applyBorder="1" applyAlignment="1" applyProtection="1">
      <alignment horizontal="center"/>
      <protection locked="0"/>
    </xf>
    <xf numFmtId="2" fontId="3" fillId="0" borderId="17" xfId="0" applyNumberFormat="1" applyFont="1" applyBorder="1" applyAlignment="1" applyProtection="1">
      <alignment horizontal="center"/>
      <protection locked="0"/>
    </xf>
    <xf numFmtId="2" fontId="3" fillId="0" borderId="18" xfId="0" applyNumberFormat="1" applyFont="1" applyBorder="1" applyAlignment="1" applyProtection="1">
      <alignment horizontal="center"/>
      <protection locked="0"/>
    </xf>
    <xf numFmtId="0" fontId="3" fillId="34" borderId="19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43" fontId="3" fillId="35" borderId="20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3" fontId="3" fillId="35" borderId="23" xfId="0" applyNumberFormat="1" applyFont="1" applyFill="1" applyBorder="1" applyAlignment="1">
      <alignment horizontal="center"/>
    </xf>
    <xf numFmtId="43" fontId="3" fillId="35" borderId="24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33" borderId="26" xfId="0" applyFont="1" applyFill="1" applyBorder="1" applyAlignment="1">
      <alignment horizontal="center"/>
    </xf>
    <xf numFmtId="4" fontId="3" fillId="0" borderId="27" xfId="0" applyNumberFormat="1" applyFont="1" applyBorder="1" applyAlignment="1" applyProtection="1">
      <alignment horizontal="center"/>
      <protection locked="0"/>
    </xf>
    <xf numFmtId="4" fontId="3" fillId="0" borderId="23" xfId="0" applyNumberFormat="1" applyFont="1" applyBorder="1" applyAlignment="1" applyProtection="1">
      <alignment horizontal="center"/>
      <protection locked="0"/>
    </xf>
    <xf numFmtId="4" fontId="3" fillId="0" borderId="24" xfId="0" applyNumberFormat="1" applyFont="1" applyBorder="1" applyAlignment="1" applyProtection="1">
      <alignment horizontal="center"/>
      <protection locked="0"/>
    </xf>
    <xf numFmtId="4" fontId="3" fillId="0" borderId="28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0" fontId="0" fillId="36" borderId="31" xfId="0" applyFill="1" applyBorder="1" applyAlignment="1">
      <alignment horizontal="center"/>
    </xf>
    <xf numFmtId="0" fontId="9" fillId="36" borderId="32" xfId="0" applyFont="1" applyFill="1" applyBorder="1" applyAlignment="1">
      <alignment horizontal="left" vertical="center"/>
    </xf>
    <xf numFmtId="0" fontId="9" fillId="36" borderId="33" xfId="0" applyFont="1" applyFill="1" applyBorder="1" applyAlignment="1">
      <alignment horizontal="left" vertical="center"/>
    </xf>
    <xf numFmtId="0" fontId="14" fillId="36" borderId="34" xfId="0" applyFont="1" applyFill="1" applyBorder="1" applyAlignment="1">
      <alignment horizontal="left" vertical="center"/>
    </xf>
    <xf numFmtId="43" fontId="3" fillId="36" borderId="35" xfId="0" applyNumberFormat="1" applyFont="1" applyFill="1" applyBorder="1" applyAlignment="1">
      <alignment horizontal="center"/>
    </xf>
    <xf numFmtId="43" fontId="3" fillId="36" borderId="36" xfId="0" applyNumberFormat="1" applyFont="1" applyFill="1" applyBorder="1" applyAlignment="1">
      <alignment horizontal="center"/>
    </xf>
    <xf numFmtId="43" fontId="3" fillId="36" borderId="37" xfId="0" applyNumberFormat="1" applyFont="1" applyFill="1" applyBorder="1" applyAlignment="1">
      <alignment horizontal="center"/>
    </xf>
    <xf numFmtId="0" fontId="3" fillId="37" borderId="38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3" fillId="37" borderId="40" xfId="0" applyFont="1" applyFill="1" applyBorder="1" applyAlignment="1">
      <alignment horizontal="center"/>
    </xf>
    <xf numFmtId="0" fontId="3" fillId="37" borderId="41" xfId="0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1" fontId="0" fillId="37" borderId="38" xfId="0" applyNumberFormat="1" applyFill="1" applyBorder="1" applyAlignment="1" applyProtection="1">
      <alignment horizontal="center"/>
      <protection/>
    </xf>
    <xf numFmtId="0" fontId="0" fillId="37" borderId="43" xfId="0" applyFill="1" applyBorder="1" applyAlignment="1" applyProtection="1">
      <alignment horizontal="center"/>
      <protection/>
    </xf>
    <xf numFmtId="1" fontId="0" fillId="37" borderId="40" xfId="0" applyNumberFormat="1" applyFill="1" applyBorder="1" applyAlignment="1" applyProtection="1">
      <alignment horizontal="center"/>
      <protection/>
    </xf>
    <xf numFmtId="0" fontId="0" fillId="37" borderId="44" xfId="0" applyFill="1" applyBorder="1" applyAlignment="1" applyProtection="1">
      <alignment horizontal="center"/>
      <protection/>
    </xf>
    <xf numFmtId="1" fontId="0" fillId="37" borderId="41" xfId="0" applyNumberFormat="1" applyFill="1" applyBorder="1" applyAlignment="1" applyProtection="1">
      <alignment horizontal="center"/>
      <protection/>
    </xf>
    <xf numFmtId="0" fontId="0" fillId="37" borderId="45" xfId="0" applyFill="1" applyBorder="1" applyAlignment="1" applyProtection="1">
      <alignment horizontal="center"/>
      <protection/>
    </xf>
    <xf numFmtId="0" fontId="3" fillId="37" borderId="28" xfId="0" applyFont="1" applyFill="1" applyBorder="1" applyAlignment="1">
      <alignment horizontal="center"/>
    </xf>
    <xf numFmtId="4" fontId="3" fillId="0" borderId="13" xfId="0" applyNumberFormat="1" applyFont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/>
      <protection locked="0"/>
    </xf>
    <xf numFmtId="4" fontId="3" fillId="35" borderId="35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4" fontId="3" fillId="35" borderId="36" xfId="0" applyNumberFormat="1" applyFont="1" applyFill="1" applyBorder="1" applyAlignment="1">
      <alignment/>
    </xf>
    <xf numFmtId="4" fontId="3" fillId="37" borderId="23" xfId="0" applyNumberFormat="1" applyFont="1" applyFill="1" applyBorder="1" applyAlignment="1">
      <alignment/>
    </xf>
    <xf numFmtId="0" fontId="3" fillId="37" borderId="4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7" borderId="47" xfId="0" applyFont="1" applyFill="1" applyBorder="1" applyAlignment="1">
      <alignment horizontal="center"/>
    </xf>
    <xf numFmtId="0" fontId="14" fillId="37" borderId="47" xfId="0" applyFont="1" applyFill="1" applyBorder="1" applyAlignment="1">
      <alignment horizontal="center" vertical="center"/>
    </xf>
    <xf numFmtId="0" fontId="14" fillId="37" borderId="4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70" fontId="3" fillId="37" borderId="38" xfId="0" applyNumberFormat="1" applyFont="1" applyFill="1" applyBorder="1" applyAlignment="1">
      <alignment horizontal="center"/>
    </xf>
    <xf numFmtId="170" fontId="3" fillId="37" borderId="40" xfId="0" applyNumberFormat="1" applyFont="1" applyFill="1" applyBorder="1" applyAlignment="1">
      <alignment horizontal="center"/>
    </xf>
    <xf numFmtId="170" fontId="3" fillId="37" borderId="41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2" fontId="3" fillId="0" borderId="48" xfId="0" applyNumberFormat="1" applyFont="1" applyBorder="1" applyAlignment="1" applyProtection="1">
      <alignment horizontal="center"/>
      <protection locked="0"/>
    </xf>
    <xf numFmtId="2" fontId="3" fillId="0" borderId="49" xfId="0" applyNumberFormat="1" applyFont="1" applyBorder="1" applyAlignment="1" applyProtection="1">
      <alignment horizontal="center"/>
      <protection locked="0"/>
    </xf>
    <xf numFmtId="2" fontId="3" fillId="0" borderId="50" xfId="0" applyNumberFormat="1" applyFont="1" applyBorder="1" applyAlignment="1" applyProtection="1">
      <alignment horizontal="center"/>
      <protection locked="0"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/>
    </xf>
    <xf numFmtId="0" fontId="14" fillId="33" borderId="55" xfId="0" applyFont="1" applyFill="1" applyBorder="1" applyAlignment="1">
      <alignment horizontal="left" vertical="center"/>
    </xf>
    <xf numFmtId="0" fontId="14" fillId="33" borderId="56" xfId="0" applyFont="1" applyFill="1" applyBorder="1" applyAlignment="1">
      <alignment horizontal="left" vertical="center"/>
    </xf>
    <xf numFmtId="0" fontId="14" fillId="33" borderId="57" xfId="0" applyFont="1" applyFill="1" applyBorder="1" applyAlignment="1">
      <alignment horizontal="left" vertical="center"/>
    </xf>
    <xf numFmtId="0" fontId="3" fillId="34" borderId="58" xfId="0" applyFont="1" applyFill="1" applyBorder="1" applyAlignment="1">
      <alignment horizontal="center"/>
    </xf>
    <xf numFmtId="4" fontId="3" fillId="0" borderId="17" xfId="0" applyNumberFormat="1" applyFont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4" fontId="3" fillId="35" borderId="37" xfId="0" applyNumberFormat="1" applyFont="1" applyFill="1" applyBorder="1" applyAlignment="1">
      <alignment/>
    </xf>
    <xf numFmtId="4" fontId="3" fillId="37" borderId="24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7" fillId="34" borderId="59" xfId="0" applyFont="1" applyFill="1" applyBorder="1" applyAlignment="1">
      <alignment horizontal="center" vertical="justify"/>
    </xf>
    <xf numFmtId="0" fontId="17" fillId="34" borderId="19" xfId="0" applyFont="1" applyFill="1" applyBorder="1" applyAlignment="1">
      <alignment horizontal="center"/>
    </xf>
    <xf numFmtId="0" fontId="17" fillId="34" borderId="59" xfId="0" applyFont="1" applyFill="1" applyBorder="1" applyAlignment="1">
      <alignment horizontal="center" vertical="top"/>
    </xf>
    <xf numFmtId="0" fontId="18" fillId="33" borderId="22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9" fillId="34" borderId="60" xfId="0" applyFont="1" applyFill="1" applyBorder="1" applyAlignment="1">
      <alignment horizontal="center"/>
    </xf>
    <xf numFmtId="0" fontId="19" fillId="34" borderId="61" xfId="0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34" borderId="6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1" fontId="14" fillId="0" borderId="0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0" fillId="34" borderId="41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3" fillId="0" borderId="65" xfId="0" applyFont="1" applyBorder="1" applyAlignment="1">
      <alignment horizontal="center"/>
    </xf>
    <xf numFmtId="170" fontId="24" fillId="33" borderId="66" xfId="0" applyNumberFormat="1" applyFont="1" applyFill="1" applyBorder="1" applyAlignment="1">
      <alignment horizontal="center" vertical="center"/>
    </xf>
    <xf numFmtId="0" fontId="24" fillId="33" borderId="67" xfId="0" applyFont="1" applyFill="1" applyBorder="1" applyAlignment="1">
      <alignment horizontal="center" vertical="center"/>
    </xf>
    <xf numFmtId="170" fontId="24" fillId="33" borderId="68" xfId="0" applyNumberFormat="1" applyFont="1" applyFill="1" applyBorder="1" applyAlignment="1">
      <alignment horizontal="center" vertical="center"/>
    </xf>
    <xf numFmtId="1" fontId="24" fillId="33" borderId="68" xfId="0" applyNumberFormat="1" applyFont="1" applyFill="1" applyBorder="1" applyAlignment="1">
      <alignment horizontal="center" vertical="center"/>
    </xf>
    <xf numFmtId="170" fontId="24" fillId="33" borderId="69" xfId="0" applyNumberFormat="1" applyFont="1" applyFill="1" applyBorder="1" applyAlignment="1">
      <alignment horizontal="center" vertical="center"/>
    </xf>
    <xf numFmtId="1" fontId="24" fillId="33" borderId="67" xfId="0" applyNumberFormat="1" applyFont="1" applyFill="1" applyBorder="1" applyAlignment="1">
      <alignment horizontal="center" vertical="center"/>
    </xf>
    <xf numFmtId="0" fontId="24" fillId="33" borderId="66" xfId="0" applyFont="1" applyFill="1" applyBorder="1" applyAlignment="1">
      <alignment horizontal="center" vertical="center"/>
    </xf>
    <xf numFmtId="0" fontId="24" fillId="33" borderId="70" xfId="0" applyFont="1" applyFill="1" applyBorder="1" applyAlignment="1">
      <alignment horizontal="center" vertical="center"/>
    </xf>
    <xf numFmtId="0" fontId="24" fillId="33" borderId="71" xfId="0" applyFont="1" applyFill="1" applyBorder="1" applyAlignment="1">
      <alignment horizontal="center" vertical="center"/>
    </xf>
    <xf numFmtId="0" fontId="24" fillId="33" borderId="72" xfId="0" applyFont="1" applyFill="1" applyBorder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170" fontId="24" fillId="33" borderId="70" xfId="0" applyNumberFormat="1" applyFont="1" applyFill="1" applyBorder="1" applyAlignment="1">
      <alignment horizontal="center" vertical="center"/>
    </xf>
    <xf numFmtId="0" fontId="24" fillId="33" borderId="74" xfId="0" applyFont="1" applyFill="1" applyBorder="1" applyAlignment="1">
      <alignment horizontal="center" vertical="center"/>
    </xf>
    <xf numFmtId="0" fontId="24" fillId="33" borderId="75" xfId="0" applyFont="1" applyFill="1" applyBorder="1" applyAlignment="1">
      <alignment horizontal="center" vertical="center"/>
    </xf>
    <xf numFmtId="0" fontId="24" fillId="33" borderId="76" xfId="0" applyFont="1" applyFill="1" applyBorder="1" applyAlignment="1">
      <alignment horizontal="center" vertical="center"/>
    </xf>
    <xf numFmtId="170" fontId="24" fillId="33" borderId="75" xfId="0" applyNumberFormat="1" applyFont="1" applyFill="1" applyBorder="1" applyAlignment="1">
      <alignment horizontal="center" vertical="center"/>
    </xf>
    <xf numFmtId="1" fontId="24" fillId="33" borderId="77" xfId="0" applyNumberFormat="1" applyFont="1" applyFill="1" applyBorder="1" applyAlignment="1">
      <alignment horizontal="center" vertical="center"/>
    </xf>
    <xf numFmtId="170" fontId="24" fillId="33" borderId="78" xfId="0" applyNumberFormat="1" applyFont="1" applyFill="1" applyBorder="1" applyAlignment="1">
      <alignment horizontal="center" vertical="center"/>
    </xf>
    <xf numFmtId="1" fontId="24" fillId="33" borderId="76" xfId="0" applyNumberFormat="1" applyFont="1" applyFill="1" applyBorder="1" applyAlignment="1">
      <alignment horizontal="center" vertical="center"/>
    </xf>
    <xf numFmtId="0" fontId="24" fillId="33" borderId="79" xfId="0" applyFont="1" applyFill="1" applyBorder="1" applyAlignment="1">
      <alignment horizontal="center" vertical="center"/>
    </xf>
    <xf numFmtId="0" fontId="24" fillId="33" borderId="77" xfId="0" applyFont="1" applyFill="1" applyBorder="1" applyAlignment="1">
      <alignment horizontal="center" vertical="center"/>
    </xf>
    <xf numFmtId="0" fontId="24" fillId="33" borderId="80" xfId="0" applyFont="1" applyFill="1" applyBorder="1" applyAlignment="1">
      <alignment horizontal="center" vertical="center"/>
    </xf>
    <xf numFmtId="1" fontId="0" fillId="37" borderId="81" xfId="0" applyNumberFormat="1" applyFill="1" applyBorder="1" applyAlignment="1">
      <alignment horizontal="center"/>
    </xf>
    <xf numFmtId="1" fontId="0" fillId="37" borderId="82" xfId="0" applyNumberFormat="1" applyFill="1" applyBorder="1" applyAlignment="1">
      <alignment horizontal="center"/>
    </xf>
    <xf numFmtId="1" fontId="0" fillId="37" borderId="83" xfId="0" applyNumberForma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1" fontId="0" fillId="37" borderId="63" xfId="0" applyNumberFormat="1" applyFill="1" applyBorder="1" applyAlignment="1">
      <alignment horizontal="center"/>
    </xf>
    <xf numFmtId="1" fontId="0" fillId="37" borderId="44" xfId="0" applyNumberFormat="1" applyFill="1" applyBorder="1" applyAlignment="1">
      <alignment horizontal="center"/>
    </xf>
    <xf numFmtId="1" fontId="0" fillId="37" borderId="43" xfId="0" applyNumberFormat="1" applyFill="1" applyBorder="1" applyAlignment="1">
      <alignment horizontal="center"/>
    </xf>
    <xf numFmtId="1" fontId="0" fillId="37" borderId="45" xfId="0" applyNumberFormat="1" applyFill="1" applyBorder="1" applyAlignment="1">
      <alignment horizontal="center"/>
    </xf>
    <xf numFmtId="0" fontId="10" fillId="34" borderId="38" xfId="0" applyFont="1" applyFill="1" applyBorder="1" applyAlignment="1">
      <alignment horizontal="center"/>
    </xf>
    <xf numFmtId="4" fontId="3" fillId="35" borderId="84" xfId="0" applyNumberFormat="1" applyFont="1" applyFill="1" applyBorder="1" applyAlignment="1">
      <alignment horizontal="center"/>
    </xf>
    <xf numFmtId="4" fontId="3" fillId="35" borderId="85" xfId="0" applyNumberFormat="1" applyFont="1" applyFill="1" applyBorder="1" applyAlignment="1">
      <alignment horizontal="center"/>
    </xf>
    <xf numFmtId="4" fontId="3" fillId="35" borderId="86" xfId="0" applyNumberFormat="1" applyFont="1" applyFill="1" applyBorder="1" applyAlignment="1">
      <alignment horizontal="center"/>
    </xf>
    <xf numFmtId="4" fontId="3" fillId="35" borderId="43" xfId="0" applyNumberFormat="1" applyFont="1" applyFill="1" applyBorder="1" applyAlignment="1">
      <alignment horizontal="center"/>
    </xf>
    <xf numFmtId="4" fontId="3" fillId="35" borderId="44" xfId="0" applyNumberFormat="1" applyFont="1" applyFill="1" applyBorder="1" applyAlignment="1">
      <alignment horizontal="center"/>
    </xf>
    <xf numFmtId="4" fontId="3" fillId="35" borderId="87" xfId="0" applyNumberFormat="1" applyFont="1" applyFill="1" applyBorder="1" applyAlignment="1">
      <alignment horizontal="center"/>
    </xf>
    <xf numFmtId="4" fontId="3" fillId="35" borderId="88" xfId="0" applyNumberFormat="1" applyFont="1" applyFill="1" applyBorder="1" applyAlignment="1">
      <alignment horizontal="center"/>
    </xf>
    <xf numFmtId="4" fontId="3" fillId="35" borderId="84" xfId="0" applyNumberFormat="1" applyFont="1" applyFill="1" applyBorder="1" applyAlignment="1" applyProtection="1">
      <alignment horizontal="center"/>
      <protection/>
    </xf>
    <xf numFmtId="4" fontId="3" fillId="35" borderId="85" xfId="0" applyNumberFormat="1" applyFont="1" applyFill="1" applyBorder="1" applyAlignment="1" applyProtection="1">
      <alignment horizontal="center"/>
      <protection/>
    </xf>
    <xf numFmtId="4" fontId="3" fillId="35" borderId="86" xfId="0" applyNumberFormat="1" applyFont="1" applyFill="1" applyBorder="1" applyAlignment="1" applyProtection="1">
      <alignment horizontal="center"/>
      <protection/>
    </xf>
    <xf numFmtId="0" fontId="0" fillId="37" borderId="38" xfId="0" applyFill="1" applyBorder="1" applyAlignment="1" applyProtection="1">
      <alignment horizontal="center"/>
      <protection/>
    </xf>
    <xf numFmtId="0" fontId="0" fillId="37" borderId="40" xfId="0" applyFill="1" applyBorder="1" applyAlignment="1" applyProtection="1">
      <alignment horizontal="center"/>
      <protection/>
    </xf>
    <xf numFmtId="0" fontId="0" fillId="37" borderId="41" xfId="0" applyFill="1" applyBorder="1" applyAlignment="1" applyProtection="1">
      <alignment horizontal="center"/>
      <protection/>
    </xf>
    <xf numFmtId="0" fontId="9" fillId="0" borderId="0" xfId="0" applyFont="1" applyAlignment="1">
      <alignment horizontal="left" vertical="top" wrapText="1"/>
    </xf>
    <xf numFmtId="0" fontId="34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31" fillId="0" borderId="89" xfId="0" applyFont="1" applyFill="1" applyBorder="1" applyAlignment="1">
      <alignment horizontal="center"/>
    </xf>
    <xf numFmtId="0" fontId="29" fillId="0" borderId="90" xfId="0" applyFont="1" applyFill="1" applyBorder="1" applyAlignment="1">
      <alignment horizontal="left" vertical="center"/>
    </xf>
    <xf numFmtId="0" fontId="29" fillId="0" borderId="9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92" xfId="0" applyFont="1" applyFill="1" applyBorder="1" applyAlignment="1">
      <alignment horizontal="center" vertical="center"/>
    </xf>
    <xf numFmtId="0" fontId="30" fillId="0" borderId="89" xfId="0" applyFont="1" applyFill="1" applyBorder="1" applyAlignment="1">
      <alignment horizontal="center"/>
    </xf>
    <xf numFmtId="0" fontId="29" fillId="0" borderId="93" xfId="0" applyFont="1" applyFill="1" applyBorder="1" applyAlignment="1">
      <alignment horizontal="left" vertical="center"/>
    </xf>
    <xf numFmtId="0" fontId="29" fillId="0" borderId="94" xfId="0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9" fillId="0" borderId="95" xfId="0" applyFont="1" applyFill="1" applyBorder="1" applyAlignment="1">
      <alignment horizontal="left" vertical="center"/>
    </xf>
    <xf numFmtId="0" fontId="29" fillId="0" borderId="96" xfId="0" applyFont="1" applyFill="1" applyBorder="1" applyAlignment="1">
      <alignment horizontal="center" vertical="center"/>
    </xf>
    <xf numFmtId="0" fontId="30" fillId="0" borderId="97" xfId="0" applyFont="1" applyFill="1" applyBorder="1" applyAlignment="1">
      <alignment horizontal="left" vertical="center"/>
    </xf>
    <xf numFmtId="0" fontId="30" fillId="0" borderId="98" xfId="0" applyFont="1" applyFill="1" applyBorder="1" applyAlignment="1">
      <alignment horizontal="left" vertical="center"/>
    </xf>
    <xf numFmtId="0" fontId="27" fillId="0" borderId="99" xfId="0" applyFont="1" applyFill="1" applyBorder="1" applyAlignment="1">
      <alignment horizontal="center"/>
    </xf>
    <xf numFmtId="0" fontId="27" fillId="0" borderId="100" xfId="0" applyFont="1" applyFill="1" applyBorder="1" applyAlignment="1">
      <alignment horizontal="center" vertical="justify"/>
    </xf>
    <xf numFmtId="0" fontId="29" fillId="0" borderId="0" xfId="0" applyFont="1" applyAlignment="1">
      <alignment/>
    </xf>
    <xf numFmtId="0" fontId="21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0" fontId="21" fillId="0" borderId="0" xfId="0" applyNumberFormat="1" applyFont="1" applyAlignment="1">
      <alignment horizontal="center"/>
    </xf>
    <xf numFmtId="0" fontId="29" fillId="0" borderId="97" xfId="0" applyFont="1" applyFill="1" applyBorder="1" applyAlignment="1">
      <alignment horizontal="center"/>
    </xf>
    <xf numFmtId="43" fontId="29" fillId="0" borderId="97" xfId="0" applyNumberFormat="1" applyFont="1" applyFill="1" applyBorder="1" applyAlignment="1">
      <alignment horizontal="center"/>
    </xf>
    <xf numFmtId="170" fontId="29" fillId="0" borderId="97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" fontId="29" fillId="0" borderId="97" xfId="0" applyNumberFormat="1" applyFont="1" applyFill="1" applyBorder="1" applyAlignment="1" applyProtection="1">
      <alignment horizontal="center"/>
      <protection locked="0"/>
    </xf>
    <xf numFmtId="4" fontId="29" fillId="0" borderId="97" xfId="0" applyNumberFormat="1" applyFont="1" applyFill="1" applyBorder="1" applyAlignment="1">
      <alignment horizontal="center"/>
    </xf>
    <xf numFmtId="1" fontId="29" fillId="0" borderId="97" xfId="0" applyNumberFormat="1" applyFont="1" applyFill="1" applyBorder="1" applyAlignment="1">
      <alignment horizontal="center"/>
    </xf>
    <xf numFmtId="0" fontId="29" fillId="0" borderId="101" xfId="0" applyFont="1" applyFill="1" applyBorder="1" applyAlignment="1">
      <alignment horizontal="center"/>
    </xf>
    <xf numFmtId="0" fontId="30" fillId="0" borderId="102" xfId="0" applyFont="1" applyFill="1" applyBorder="1" applyAlignment="1">
      <alignment horizontal="left" vertical="center"/>
    </xf>
    <xf numFmtId="4" fontId="29" fillId="0" borderId="102" xfId="0" applyNumberFormat="1" applyFont="1" applyFill="1" applyBorder="1" applyAlignment="1" applyProtection="1">
      <alignment horizontal="center"/>
      <protection locked="0"/>
    </xf>
    <xf numFmtId="4" fontId="29" fillId="0" borderId="102" xfId="0" applyNumberFormat="1" applyFont="1" applyFill="1" applyBorder="1" applyAlignment="1">
      <alignment horizontal="center"/>
    </xf>
    <xf numFmtId="1" fontId="29" fillId="0" borderId="102" xfId="0" applyNumberFormat="1" applyFont="1" applyFill="1" applyBorder="1" applyAlignment="1">
      <alignment horizontal="center"/>
    </xf>
    <xf numFmtId="0" fontId="29" fillId="0" borderId="103" xfId="0" applyFont="1" applyFill="1" applyBorder="1" applyAlignment="1">
      <alignment horizontal="center"/>
    </xf>
    <xf numFmtId="0" fontId="33" fillId="0" borderId="97" xfId="0" applyFont="1" applyFill="1" applyBorder="1" applyAlignment="1">
      <alignment horizontal="center"/>
    </xf>
    <xf numFmtId="4" fontId="33" fillId="0" borderId="97" xfId="0" applyNumberFormat="1" applyFont="1" applyFill="1" applyBorder="1" applyAlignment="1">
      <alignment horizontal="center"/>
    </xf>
    <xf numFmtId="4" fontId="33" fillId="0" borderId="97" xfId="0" applyNumberFormat="1" applyFont="1" applyFill="1" applyBorder="1" applyAlignment="1" applyProtection="1">
      <alignment horizontal="center"/>
      <protection locked="0"/>
    </xf>
    <xf numFmtId="1" fontId="9" fillId="0" borderId="97" xfId="0" applyNumberFormat="1" applyFont="1" applyFill="1" applyBorder="1" applyAlignment="1">
      <alignment horizontal="center"/>
    </xf>
    <xf numFmtId="0" fontId="9" fillId="0" borderId="97" xfId="0" applyFont="1" applyFill="1" applyBorder="1" applyAlignment="1">
      <alignment horizontal="center"/>
    </xf>
    <xf numFmtId="4" fontId="29" fillId="0" borderId="97" xfId="0" applyNumberFormat="1" applyFont="1" applyFill="1" applyBorder="1" applyAlignment="1" applyProtection="1">
      <alignment horizontal="center"/>
      <protection/>
    </xf>
    <xf numFmtId="1" fontId="29" fillId="0" borderId="97" xfId="0" applyNumberFormat="1" applyFont="1" applyFill="1" applyBorder="1" applyAlignment="1" applyProtection="1">
      <alignment horizontal="center"/>
      <protection/>
    </xf>
    <xf numFmtId="0" fontId="29" fillId="0" borderId="97" xfId="0" applyFont="1" applyFill="1" applyBorder="1" applyAlignment="1" applyProtection="1">
      <alignment horizontal="center"/>
      <protection/>
    </xf>
    <xf numFmtId="0" fontId="29" fillId="0" borderId="98" xfId="0" applyFont="1" applyFill="1" applyBorder="1" applyAlignment="1">
      <alignment horizontal="center"/>
    </xf>
    <xf numFmtId="43" fontId="29" fillId="0" borderId="98" xfId="0" applyNumberFormat="1" applyFont="1" applyFill="1" applyBorder="1" applyAlignment="1">
      <alignment horizontal="center"/>
    </xf>
    <xf numFmtId="170" fontId="29" fillId="0" borderId="98" xfId="0" applyNumberFormat="1" applyFont="1" applyFill="1" applyBorder="1" applyAlignment="1">
      <alignment horizontal="center"/>
    </xf>
    <xf numFmtId="4" fontId="29" fillId="0" borderId="98" xfId="0" applyNumberFormat="1" applyFont="1" applyFill="1" applyBorder="1" applyAlignment="1" applyProtection="1">
      <alignment horizontal="center"/>
      <protection locked="0"/>
    </xf>
    <xf numFmtId="4" fontId="29" fillId="0" borderId="98" xfId="0" applyNumberFormat="1" applyFont="1" applyFill="1" applyBorder="1" applyAlignment="1">
      <alignment horizontal="center"/>
    </xf>
    <xf numFmtId="1" fontId="29" fillId="0" borderId="98" xfId="0" applyNumberFormat="1" applyFont="1" applyFill="1" applyBorder="1" applyAlignment="1">
      <alignment horizontal="center"/>
    </xf>
    <xf numFmtId="0" fontId="29" fillId="0" borderId="93" xfId="0" applyFont="1" applyFill="1" applyBorder="1" applyAlignment="1">
      <alignment horizontal="center"/>
    </xf>
    <xf numFmtId="0" fontId="29" fillId="0" borderId="94" xfId="0" applyFont="1" applyFill="1" applyBorder="1" applyAlignment="1">
      <alignment horizontal="center"/>
    </xf>
    <xf numFmtId="0" fontId="33" fillId="0" borderId="98" xfId="0" applyFont="1" applyFill="1" applyBorder="1" applyAlignment="1">
      <alignment horizontal="center"/>
    </xf>
    <xf numFmtId="4" fontId="33" fillId="0" borderId="98" xfId="0" applyNumberFormat="1" applyFont="1" applyFill="1" applyBorder="1" applyAlignment="1">
      <alignment horizontal="center"/>
    </xf>
    <xf numFmtId="4" fontId="33" fillId="0" borderId="98" xfId="0" applyNumberFormat="1" applyFont="1" applyFill="1" applyBorder="1" applyAlignment="1" applyProtection="1">
      <alignment horizontal="center"/>
      <protection locked="0"/>
    </xf>
    <xf numFmtId="1" fontId="9" fillId="0" borderId="98" xfId="0" applyNumberFormat="1" applyFont="1" applyFill="1" applyBorder="1" applyAlignment="1">
      <alignment horizontal="center"/>
    </xf>
    <xf numFmtId="0" fontId="9" fillId="0" borderId="98" xfId="0" applyFont="1" applyFill="1" applyBorder="1" applyAlignment="1">
      <alignment horizontal="center"/>
    </xf>
    <xf numFmtId="4" fontId="29" fillId="0" borderId="98" xfId="0" applyNumberFormat="1" applyFont="1" applyFill="1" applyBorder="1" applyAlignment="1" applyProtection="1">
      <alignment horizontal="center"/>
      <protection/>
    </xf>
    <xf numFmtId="1" fontId="29" fillId="0" borderId="98" xfId="0" applyNumberFormat="1" applyFont="1" applyFill="1" applyBorder="1" applyAlignment="1" applyProtection="1">
      <alignment horizontal="center"/>
      <protection/>
    </xf>
    <xf numFmtId="0" fontId="29" fillId="0" borderId="98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29" fillId="0" borderId="104" xfId="0" applyFont="1" applyFill="1" applyBorder="1" applyAlignment="1">
      <alignment horizontal="center"/>
    </xf>
    <xf numFmtId="0" fontId="30" fillId="0" borderId="104" xfId="0" applyFont="1" applyFill="1" applyBorder="1" applyAlignment="1">
      <alignment horizontal="left" vertical="center"/>
    </xf>
    <xf numFmtId="43" fontId="29" fillId="0" borderId="104" xfId="0" applyNumberFormat="1" applyFont="1" applyFill="1" applyBorder="1" applyAlignment="1">
      <alignment horizontal="center"/>
    </xf>
    <xf numFmtId="170" fontId="29" fillId="0" borderId="104" xfId="0" applyNumberFormat="1" applyFont="1" applyFill="1" applyBorder="1" applyAlignment="1">
      <alignment horizontal="center"/>
    </xf>
    <xf numFmtId="4" fontId="29" fillId="0" borderId="104" xfId="0" applyNumberFormat="1" applyFont="1" applyFill="1" applyBorder="1" applyAlignment="1" applyProtection="1">
      <alignment horizontal="center"/>
      <protection locked="0"/>
    </xf>
    <xf numFmtId="4" fontId="29" fillId="0" borderId="104" xfId="0" applyNumberFormat="1" applyFont="1" applyFill="1" applyBorder="1" applyAlignment="1">
      <alignment horizontal="center"/>
    </xf>
    <xf numFmtId="1" fontId="29" fillId="0" borderId="104" xfId="0" applyNumberFormat="1" applyFont="1" applyFill="1" applyBorder="1" applyAlignment="1">
      <alignment horizontal="center"/>
    </xf>
    <xf numFmtId="0" fontId="29" fillId="0" borderId="105" xfId="0" applyFont="1" applyFill="1" applyBorder="1" applyAlignment="1">
      <alignment horizontal="center"/>
    </xf>
    <xf numFmtId="0" fontId="29" fillId="0" borderId="106" xfId="0" applyFont="1" applyFill="1" applyBorder="1" applyAlignment="1">
      <alignment horizontal="center"/>
    </xf>
    <xf numFmtId="0" fontId="33" fillId="0" borderId="104" xfId="0" applyFont="1" applyFill="1" applyBorder="1" applyAlignment="1">
      <alignment horizontal="center"/>
    </xf>
    <xf numFmtId="4" fontId="33" fillId="0" borderId="104" xfId="0" applyNumberFormat="1" applyFont="1" applyFill="1" applyBorder="1" applyAlignment="1">
      <alignment horizontal="center"/>
    </xf>
    <xf numFmtId="4" fontId="33" fillId="0" borderId="104" xfId="0" applyNumberFormat="1" applyFont="1" applyFill="1" applyBorder="1" applyAlignment="1" applyProtection="1">
      <alignment horizontal="center"/>
      <protection locked="0"/>
    </xf>
    <xf numFmtId="1" fontId="9" fillId="0" borderId="104" xfId="0" applyNumberFormat="1" applyFont="1" applyFill="1" applyBorder="1" applyAlignment="1">
      <alignment horizontal="center"/>
    </xf>
    <xf numFmtId="0" fontId="9" fillId="0" borderId="104" xfId="0" applyFont="1" applyFill="1" applyBorder="1" applyAlignment="1">
      <alignment horizontal="center"/>
    </xf>
    <xf numFmtId="4" fontId="29" fillId="0" borderId="104" xfId="0" applyNumberFormat="1" applyFont="1" applyFill="1" applyBorder="1" applyAlignment="1" applyProtection="1">
      <alignment horizontal="center"/>
      <protection/>
    </xf>
    <xf numFmtId="1" fontId="29" fillId="0" borderId="104" xfId="0" applyNumberFormat="1" applyFont="1" applyFill="1" applyBorder="1" applyAlignment="1" applyProtection="1">
      <alignment horizontal="center"/>
      <protection/>
    </xf>
    <xf numFmtId="0" fontId="29" fillId="0" borderId="104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left"/>
    </xf>
    <xf numFmtId="4" fontId="29" fillId="0" borderId="107" xfId="0" applyNumberFormat="1" applyFont="1" applyFill="1" applyBorder="1" applyAlignment="1" applyProtection="1">
      <alignment/>
      <protection locked="0"/>
    </xf>
    <xf numFmtId="4" fontId="29" fillId="0" borderId="108" xfId="0" applyNumberFormat="1" applyFont="1" applyFill="1" applyBorder="1" applyAlignment="1" applyProtection="1">
      <alignment/>
      <protection locked="0"/>
    </xf>
    <xf numFmtId="4" fontId="29" fillId="0" borderId="109" xfId="0" applyNumberFormat="1" applyFont="1" applyFill="1" applyBorder="1" applyAlignment="1" applyProtection="1">
      <alignment/>
      <protection locked="0"/>
    </xf>
    <xf numFmtId="0" fontId="29" fillId="0" borderId="110" xfId="0" applyFont="1" applyFill="1" applyBorder="1" applyAlignment="1">
      <alignment horizontal="center"/>
    </xf>
    <xf numFmtId="4" fontId="29" fillId="0" borderId="111" xfId="0" applyNumberFormat="1" applyFont="1" applyFill="1" applyBorder="1" applyAlignment="1">
      <alignment/>
    </xf>
    <xf numFmtId="4" fontId="29" fillId="0" borderId="112" xfId="0" applyNumberFormat="1" applyFont="1" applyFill="1" applyBorder="1" applyAlignment="1">
      <alignment/>
    </xf>
    <xf numFmtId="4" fontId="29" fillId="0" borderId="113" xfId="0" applyNumberFormat="1" applyFont="1" applyFill="1" applyBorder="1" applyAlignment="1">
      <alignment/>
    </xf>
    <xf numFmtId="4" fontId="29" fillId="0" borderId="114" xfId="0" applyNumberFormat="1" applyFont="1" applyFill="1" applyBorder="1" applyAlignment="1" applyProtection="1">
      <alignment/>
      <protection locked="0"/>
    </xf>
    <xf numFmtId="4" fontId="29" fillId="0" borderId="115" xfId="0" applyNumberFormat="1" applyFont="1" applyFill="1" applyBorder="1" applyAlignment="1" applyProtection="1">
      <alignment/>
      <protection locked="0"/>
    </xf>
    <xf numFmtId="4" fontId="29" fillId="0" borderId="116" xfId="0" applyNumberFormat="1" applyFont="1" applyFill="1" applyBorder="1" applyAlignment="1" applyProtection="1">
      <alignment/>
      <protection locked="0"/>
    </xf>
    <xf numFmtId="0" fontId="29" fillId="0" borderId="117" xfId="0" applyFont="1" applyFill="1" applyBorder="1" applyAlignment="1">
      <alignment horizontal="center"/>
    </xf>
    <xf numFmtId="0" fontId="29" fillId="0" borderId="118" xfId="0" applyFont="1" applyFill="1" applyBorder="1" applyAlignment="1">
      <alignment horizontal="center"/>
    </xf>
    <xf numFmtId="0" fontId="29" fillId="0" borderId="119" xfId="0" applyFont="1" applyFill="1" applyBorder="1" applyAlignment="1">
      <alignment horizontal="center"/>
    </xf>
    <xf numFmtId="4" fontId="29" fillId="0" borderId="90" xfId="0" applyNumberFormat="1" applyFont="1" applyFill="1" applyBorder="1" applyAlignment="1" applyProtection="1">
      <alignment/>
      <protection locked="0"/>
    </xf>
    <xf numFmtId="4" fontId="29" fillId="0" borderId="91" xfId="0" applyNumberFormat="1" applyFont="1" applyFill="1" applyBorder="1" applyAlignment="1">
      <alignment/>
    </xf>
    <xf numFmtId="4" fontId="29" fillId="0" borderId="120" xfId="0" applyNumberFormat="1" applyFont="1" applyFill="1" applyBorder="1" applyAlignment="1" applyProtection="1">
      <alignment/>
      <protection locked="0"/>
    </xf>
    <xf numFmtId="4" fontId="29" fillId="0" borderId="121" xfId="0" applyNumberFormat="1" applyFont="1" applyFill="1" applyBorder="1" applyAlignment="1">
      <alignment/>
    </xf>
    <xf numFmtId="4" fontId="29" fillId="0" borderId="95" xfId="0" applyNumberFormat="1" applyFont="1" applyFill="1" applyBorder="1" applyAlignment="1" applyProtection="1">
      <alignment/>
      <protection locked="0"/>
    </xf>
    <xf numFmtId="4" fontId="29" fillId="0" borderId="96" xfId="0" applyNumberFormat="1" applyFont="1" applyFill="1" applyBorder="1" applyAlignment="1">
      <alignment/>
    </xf>
    <xf numFmtId="4" fontId="29" fillId="0" borderId="97" xfId="0" applyNumberFormat="1" applyFont="1" applyFill="1" applyBorder="1" applyAlignment="1">
      <alignment/>
    </xf>
    <xf numFmtId="4" fontId="29" fillId="0" borderId="98" xfId="0" applyNumberFormat="1" applyFont="1" applyFill="1" applyBorder="1" applyAlignment="1">
      <alignment/>
    </xf>
    <xf numFmtId="4" fontId="29" fillId="0" borderId="104" xfId="0" applyNumberFormat="1" applyFont="1" applyFill="1" applyBorder="1" applyAlignment="1">
      <alignment/>
    </xf>
    <xf numFmtId="0" fontId="38" fillId="0" borderId="122" xfId="0" applyFont="1" applyFill="1" applyBorder="1" applyAlignment="1">
      <alignment horizontal="center"/>
    </xf>
    <xf numFmtId="0" fontId="38" fillId="0" borderId="123" xfId="0" applyFont="1" applyFill="1" applyBorder="1" applyAlignment="1">
      <alignment horizontal="center"/>
    </xf>
    <xf numFmtId="0" fontId="29" fillId="0" borderId="124" xfId="0" applyFont="1" applyFill="1" applyBorder="1" applyAlignment="1">
      <alignment horizontal="center" vertical="center"/>
    </xf>
    <xf numFmtId="0" fontId="29" fillId="0" borderId="125" xfId="0" applyFont="1" applyFill="1" applyBorder="1" applyAlignment="1">
      <alignment horizontal="center" vertical="center"/>
    </xf>
    <xf numFmtId="0" fontId="38" fillId="0" borderId="126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left" vertical="center"/>
    </xf>
    <xf numFmtId="4" fontId="29" fillId="0" borderId="27" xfId="0" applyNumberFormat="1" applyFont="1" applyFill="1" applyBorder="1" applyAlignment="1" applyProtection="1">
      <alignment horizontal="center"/>
      <protection locked="0"/>
    </xf>
    <xf numFmtId="4" fontId="29" fillId="0" borderId="28" xfId="0" applyNumberFormat="1" applyFont="1" applyFill="1" applyBorder="1" applyAlignment="1" applyProtection="1">
      <alignment horizontal="center"/>
      <protection locked="0"/>
    </xf>
    <xf numFmtId="4" fontId="29" fillId="0" borderId="84" xfId="0" applyNumberFormat="1" applyFont="1" applyFill="1" applyBorder="1" applyAlignment="1" applyProtection="1">
      <alignment horizontal="center"/>
      <protection/>
    </xf>
    <xf numFmtId="4" fontId="29" fillId="0" borderId="38" xfId="0" applyNumberFormat="1" applyFont="1" applyFill="1" applyBorder="1" applyAlignment="1" applyProtection="1">
      <alignment horizontal="center"/>
      <protection/>
    </xf>
    <xf numFmtId="0" fontId="29" fillId="0" borderId="38" xfId="0" applyFont="1" applyFill="1" applyBorder="1" applyAlignment="1" applyProtection="1">
      <alignment horizontal="center"/>
      <protection/>
    </xf>
    <xf numFmtId="0" fontId="29" fillId="0" borderId="11" xfId="0" applyFont="1" applyFill="1" applyBorder="1" applyAlignment="1">
      <alignment horizontal="center"/>
    </xf>
    <xf numFmtId="0" fontId="30" fillId="0" borderId="56" xfId="0" applyFont="1" applyFill="1" applyBorder="1" applyAlignment="1">
      <alignment horizontal="left" vertical="center"/>
    </xf>
    <xf numFmtId="4" fontId="29" fillId="0" borderId="23" xfId="0" applyNumberFormat="1" applyFont="1" applyFill="1" applyBorder="1" applyAlignment="1" applyProtection="1">
      <alignment horizontal="center"/>
      <protection locked="0"/>
    </xf>
    <xf numFmtId="4" fontId="29" fillId="0" borderId="29" xfId="0" applyNumberFormat="1" applyFont="1" applyFill="1" applyBorder="1" applyAlignment="1" applyProtection="1">
      <alignment horizontal="center"/>
      <protection locked="0"/>
    </xf>
    <xf numFmtId="4" fontId="29" fillId="0" borderId="85" xfId="0" applyNumberFormat="1" applyFont="1" applyFill="1" applyBorder="1" applyAlignment="1" applyProtection="1">
      <alignment horizontal="center"/>
      <protection/>
    </xf>
    <xf numFmtId="4" fontId="29" fillId="0" borderId="40" xfId="0" applyNumberFormat="1" applyFont="1" applyFill="1" applyBorder="1" applyAlignment="1" applyProtection="1">
      <alignment horizontal="center"/>
      <protection/>
    </xf>
    <xf numFmtId="0" fontId="29" fillId="0" borderId="40" xfId="0" applyFont="1" applyFill="1" applyBorder="1" applyAlignment="1" applyProtection="1">
      <alignment horizontal="center"/>
      <protection/>
    </xf>
    <xf numFmtId="0" fontId="29" fillId="0" borderId="26" xfId="0" applyFont="1" applyFill="1" applyBorder="1" applyAlignment="1">
      <alignment horizontal="center"/>
    </xf>
    <xf numFmtId="0" fontId="30" fillId="0" borderId="57" xfId="0" applyFont="1" applyFill="1" applyBorder="1" applyAlignment="1">
      <alignment horizontal="left" vertical="center"/>
    </xf>
    <xf numFmtId="4" fontId="29" fillId="0" borderId="24" xfId="0" applyNumberFormat="1" applyFont="1" applyFill="1" applyBorder="1" applyAlignment="1" applyProtection="1">
      <alignment horizontal="center"/>
      <protection locked="0"/>
    </xf>
    <xf numFmtId="4" fontId="29" fillId="0" borderId="30" xfId="0" applyNumberFormat="1" applyFont="1" applyFill="1" applyBorder="1" applyAlignment="1" applyProtection="1">
      <alignment horizontal="center"/>
      <protection locked="0"/>
    </xf>
    <xf numFmtId="4" fontId="29" fillId="0" borderId="86" xfId="0" applyNumberFormat="1" applyFont="1" applyFill="1" applyBorder="1" applyAlignment="1" applyProtection="1">
      <alignment horizontal="center"/>
      <protection/>
    </xf>
    <xf numFmtId="4" fontId="29" fillId="0" borderId="41" xfId="0" applyNumberFormat="1" applyFont="1" applyFill="1" applyBorder="1" applyAlignment="1" applyProtection="1">
      <alignment horizontal="center"/>
      <protection/>
    </xf>
    <xf numFmtId="0" fontId="29" fillId="0" borderId="41" xfId="0" applyFont="1" applyFill="1" applyBorder="1" applyAlignment="1" applyProtection="1">
      <alignment horizontal="center"/>
      <protection/>
    </xf>
    <xf numFmtId="1" fontId="24" fillId="33" borderId="127" xfId="0" applyNumberFormat="1" applyFont="1" applyFill="1" applyBorder="1" applyAlignment="1">
      <alignment horizontal="center" vertical="center"/>
    </xf>
    <xf numFmtId="4" fontId="3" fillId="0" borderId="84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4" fontId="3" fillId="0" borderId="85" xfId="0" applyNumberFormat="1" applyFont="1" applyFill="1" applyBorder="1" applyAlignment="1" applyProtection="1">
      <alignment horizontal="center"/>
      <protection locked="0"/>
    </xf>
    <xf numFmtId="4" fontId="3" fillId="0" borderId="40" xfId="0" applyNumberFormat="1" applyFont="1" applyFill="1" applyBorder="1" applyAlignment="1" applyProtection="1">
      <alignment horizontal="center"/>
      <protection locked="0"/>
    </xf>
    <xf numFmtId="4" fontId="3" fillId="0" borderId="86" xfId="0" applyNumberFormat="1" applyFont="1" applyFill="1" applyBorder="1" applyAlignment="1" applyProtection="1">
      <alignment horizontal="center"/>
      <protection locked="0"/>
    </xf>
    <xf numFmtId="4" fontId="3" fillId="0" borderId="41" xfId="0" applyNumberFormat="1" applyFont="1" applyFill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2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/>
    </xf>
    <xf numFmtId="4" fontId="3" fillId="0" borderId="129" xfId="0" applyNumberFormat="1" applyFont="1" applyFill="1" applyBorder="1" applyAlignment="1" applyProtection="1">
      <alignment horizontal="center"/>
      <protection locked="0"/>
    </xf>
    <xf numFmtId="4" fontId="3" fillId="0" borderId="130" xfId="0" applyNumberFormat="1" applyFont="1" applyFill="1" applyBorder="1" applyAlignment="1" applyProtection="1">
      <alignment horizontal="center"/>
      <protection locked="0"/>
    </xf>
    <xf numFmtId="4" fontId="3" fillId="0" borderId="13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33" borderId="132" xfId="0" applyFont="1" applyFill="1" applyBorder="1" applyAlignment="1" applyProtection="1">
      <alignment horizontal="left"/>
      <protection locked="0"/>
    </xf>
    <xf numFmtId="170" fontId="18" fillId="33" borderId="132" xfId="0" applyNumberFormat="1" applyFont="1" applyFill="1" applyBorder="1" applyAlignment="1" applyProtection="1">
      <alignment horizontal="center"/>
      <protection locked="0"/>
    </xf>
    <xf numFmtId="0" fontId="18" fillId="33" borderId="36" xfId="0" applyFont="1" applyFill="1" applyBorder="1" applyAlignment="1" applyProtection="1">
      <alignment horizontal="left"/>
      <protection locked="0"/>
    </xf>
    <xf numFmtId="170" fontId="18" fillId="33" borderId="36" xfId="0" applyNumberFormat="1" applyFont="1" applyFill="1" applyBorder="1" applyAlignment="1" applyProtection="1">
      <alignment horizontal="center"/>
      <protection locked="0"/>
    </xf>
    <xf numFmtId="0" fontId="18" fillId="33" borderId="37" xfId="0" applyFont="1" applyFill="1" applyBorder="1" applyAlignment="1" applyProtection="1">
      <alignment horizontal="left"/>
      <protection locked="0"/>
    </xf>
    <xf numFmtId="0" fontId="41" fillId="0" borderId="133" xfId="0" applyFont="1" applyFill="1" applyBorder="1" applyAlignment="1">
      <alignment horizontal="center" vertical="center"/>
    </xf>
    <xf numFmtId="1" fontId="41" fillId="0" borderId="134" xfId="0" applyNumberFormat="1" applyFont="1" applyFill="1" applyBorder="1" applyAlignment="1">
      <alignment horizontal="center" vertical="center"/>
    </xf>
    <xf numFmtId="0" fontId="41" fillId="0" borderId="135" xfId="0" applyFont="1" applyFill="1" applyBorder="1" applyAlignment="1">
      <alignment horizontal="center" vertical="center"/>
    </xf>
    <xf numFmtId="1" fontId="41" fillId="0" borderId="136" xfId="0" applyNumberFormat="1" applyFont="1" applyFill="1" applyBorder="1" applyAlignment="1">
      <alignment horizontal="center" vertical="center"/>
    </xf>
    <xf numFmtId="0" fontId="24" fillId="0" borderId="135" xfId="0" applyFont="1" applyFill="1" applyBorder="1" applyAlignment="1">
      <alignment horizontal="center" vertical="center"/>
    </xf>
    <xf numFmtId="0" fontId="24" fillId="0" borderId="136" xfId="0" applyFont="1" applyFill="1" applyBorder="1" applyAlignment="1">
      <alignment horizontal="center" vertical="center"/>
    </xf>
    <xf numFmtId="0" fontId="24" fillId="0" borderId="137" xfId="0" applyFont="1" applyFill="1" applyBorder="1" applyAlignment="1">
      <alignment horizontal="center" vertical="center"/>
    </xf>
    <xf numFmtId="0" fontId="24" fillId="0" borderId="138" xfId="0" applyFont="1" applyFill="1" applyBorder="1" applyAlignment="1">
      <alignment horizontal="center" vertical="center"/>
    </xf>
    <xf numFmtId="170" fontId="24" fillId="0" borderId="139" xfId="0" applyNumberFormat="1" applyFont="1" applyFill="1" applyBorder="1" applyAlignment="1">
      <alignment horizontal="center" vertical="center"/>
    </xf>
    <xf numFmtId="170" fontId="24" fillId="0" borderId="140" xfId="0" applyNumberFormat="1" applyFont="1" applyFill="1" applyBorder="1" applyAlignment="1">
      <alignment horizontal="center" vertical="center"/>
    </xf>
    <xf numFmtId="170" fontId="24" fillId="0" borderId="141" xfId="0" applyNumberFormat="1" applyFont="1" applyFill="1" applyBorder="1" applyAlignment="1">
      <alignment horizontal="center" vertical="center"/>
    </xf>
    <xf numFmtId="1" fontId="41" fillId="0" borderId="142" xfId="0" applyNumberFormat="1" applyFont="1" applyFill="1" applyBorder="1" applyAlignment="1">
      <alignment horizontal="center" vertical="center"/>
    </xf>
    <xf numFmtId="1" fontId="41" fillId="0" borderId="143" xfId="0" applyNumberFormat="1" applyFont="1" applyFill="1" applyBorder="1" applyAlignment="1">
      <alignment horizontal="center" vertical="center"/>
    </xf>
    <xf numFmtId="0" fontId="24" fillId="0" borderId="143" xfId="0" applyFont="1" applyFill="1" applyBorder="1" applyAlignment="1">
      <alignment horizontal="center" vertical="center"/>
    </xf>
    <xf numFmtId="0" fontId="24" fillId="0" borderId="144" xfId="0" applyFont="1" applyFill="1" applyBorder="1" applyAlignment="1">
      <alignment horizontal="center" vertical="center"/>
    </xf>
    <xf numFmtId="170" fontId="24" fillId="0" borderId="145" xfId="0" applyNumberFormat="1" applyFont="1" applyFill="1" applyBorder="1" applyAlignment="1">
      <alignment horizontal="center" vertical="center"/>
    </xf>
    <xf numFmtId="170" fontId="24" fillId="0" borderId="146" xfId="0" applyNumberFormat="1" applyFont="1" applyFill="1" applyBorder="1" applyAlignment="1">
      <alignment horizontal="center" vertical="center"/>
    </xf>
    <xf numFmtId="170" fontId="24" fillId="0" borderId="147" xfId="0" applyNumberFormat="1" applyFont="1" applyFill="1" applyBorder="1" applyAlignment="1">
      <alignment horizontal="center" vertical="center"/>
    </xf>
    <xf numFmtId="170" fontId="24" fillId="0" borderId="148" xfId="0" applyNumberFormat="1" applyFont="1" applyFill="1" applyBorder="1" applyAlignment="1">
      <alignment horizontal="center" vertical="center"/>
    </xf>
    <xf numFmtId="170" fontId="24" fillId="0" borderId="149" xfId="0" applyNumberFormat="1" applyFont="1" applyFill="1" applyBorder="1" applyAlignment="1">
      <alignment horizontal="center" vertical="center"/>
    </xf>
    <xf numFmtId="0" fontId="24" fillId="0" borderId="150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left" vertical="center"/>
    </xf>
    <xf numFmtId="0" fontId="9" fillId="0" borderId="152" xfId="0" applyFont="1" applyFill="1" applyBorder="1" applyAlignment="1">
      <alignment horizontal="left" vertical="center"/>
    </xf>
    <xf numFmtId="0" fontId="9" fillId="0" borderId="153" xfId="0" applyFont="1" applyFill="1" applyBorder="1" applyAlignment="1">
      <alignment horizontal="left" vertical="center"/>
    </xf>
    <xf numFmtId="0" fontId="28" fillId="0" borderId="105" xfId="0" applyFont="1" applyFill="1" applyBorder="1" applyAlignment="1">
      <alignment horizontal="center"/>
    </xf>
    <xf numFmtId="2" fontId="29" fillId="0" borderId="110" xfId="0" applyNumberFormat="1" applyFont="1" applyBorder="1" applyAlignment="1" applyProtection="1">
      <alignment horizontal="center"/>
      <protection locked="0"/>
    </xf>
    <xf numFmtId="2" fontId="29" fillId="0" borderId="93" xfId="0" applyNumberFormat="1" applyFont="1" applyBorder="1" applyAlignment="1" applyProtection="1">
      <alignment horizontal="center"/>
      <protection locked="0"/>
    </xf>
    <xf numFmtId="2" fontId="29" fillId="0" borderId="105" xfId="0" applyNumberFormat="1" applyFont="1" applyBorder="1" applyAlignment="1" applyProtection="1">
      <alignment horizontal="center"/>
      <protection locked="0"/>
    </xf>
    <xf numFmtId="2" fontId="29" fillId="0" borderId="110" xfId="0" applyNumberFormat="1" applyFont="1" applyFill="1" applyBorder="1" applyAlignment="1" applyProtection="1">
      <alignment horizontal="center"/>
      <protection locked="0"/>
    </xf>
    <xf numFmtId="2" fontId="29" fillId="0" borderId="93" xfId="0" applyNumberFormat="1" applyFont="1" applyFill="1" applyBorder="1" applyAlignment="1" applyProtection="1">
      <alignment horizontal="center"/>
      <protection locked="0"/>
    </xf>
    <xf numFmtId="2" fontId="29" fillId="0" borderId="105" xfId="0" applyNumberFormat="1" applyFont="1" applyFill="1" applyBorder="1" applyAlignment="1" applyProtection="1">
      <alignment horizontal="center"/>
      <protection locked="0"/>
    </xf>
    <xf numFmtId="0" fontId="28" fillId="0" borderId="106" xfId="0" applyFont="1" applyFill="1" applyBorder="1" applyAlignment="1">
      <alignment horizontal="center" vertical="center"/>
    </xf>
    <xf numFmtId="43" fontId="29" fillId="0" borderId="154" xfId="0" applyNumberFormat="1" applyFont="1" applyFill="1" applyBorder="1" applyAlignment="1">
      <alignment horizontal="center"/>
    </xf>
    <xf numFmtId="43" fontId="29" fillId="0" borderId="94" xfId="0" applyNumberFormat="1" applyFont="1" applyFill="1" applyBorder="1" applyAlignment="1">
      <alignment horizontal="center"/>
    </xf>
    <xf numFmtId="43" fontId="29" fillId="0" borderId="106" xfId="0" applyNumberFormat="1" applyFont="1" applyFill="1" applyBorder="1" applyAlignment="1">
      <alignment horizontal="center"/>
    </xf>
    <xf numFmtId="0" fontId="28" fillId="0" borderId="155" xfId="0" applyFont="1" applyFill="1" applyBorder="1" applyAlignment="1">
      <alignment horizontal="center"/>
    </xf>
    <xf numFmtId="2" fontId="29" fillId="0" borderId="156" xfId="0" applyNumberFormat="1" applyFont="1" applyBorder="1" applyAlignment="1" applyProtection="1">
      <alignment horizontal="center"/>
      <protection locked="0"/>
    </xf>
    <xf numFmtId="2" fontId="29" fillId="0" borderId="157" xfId="0" applyNumberFormat="1" applyFont="1" applyBorder="1" applyAlignment="1" applyProtection="1">
      <alignment horizontal="center"/>
      <protection locked="0"/>
    </xf>
    <xf numFmtId="2" fontId="29" fillId="0" borderId="155" xfId="0" applyNumberFormat="1" applyFont="1" applyBorder="1" applyAlignment="1" applyProtection="1">
      <alignment horizontal="center"/>
      <protection locked="0"/>
    </xf>
    <xf numFmtId="2" fontId="29" fillId="0" borderId="156" xfId="0" applyNumberFormat="1" applyFont="1" applyFill="1" applyBorder="1" applyAlignment="1" applyProtection="1">
      <alignment horizontal="center"/>
      <protection locked="0"/>
    </xf>
    <xf numFmtId="2" fontId="29" fillId="0" borderId="157" xfId="0" applyNumberFormat="1" applyFont="1" applyFill="1" applyBorder="1" applyAlignment="1" applyProtection="1">
      <alignment horizontal="center"/>
      <protection locked="0"/>
    </xf>
    <xf numFmtId="2" fontId="29" fillId="0" borderId="155" xfId="0" applyNumberFormat="1" applyFont="1" applyFill="1" applyBorder="1" applyAlignment="1" applyProtection="1">
      <alignment horizontal="center"/>
      <protection locked="0"/>
    </xf>
    <xf numFmtId="0" fontId="29" fillId="0" borderId="158" xfId="0" applyFont="1" applyFill="1" applyBorder="1" applyAlignment="1">
      <alignment horizontal="center"/>
    </xf>
    <xf numFmtId="2" fontId="29" fillId="0" borderId="159" xfId="0" applyNumberFormat="1" applyFont="1" applyBorder="1" applyAlignment="1" applyProtection="1">
      <alignment horizontal="center"/>
      <protection locked="0"/>
    </xf>
    <xf numFmtId="2" fontId="29" fillId="0" borderId="160" xfId="0" applyNumberFormat="1" applyFont="1" applyBorder="1" applyAlignment="1" applyProtection="1">
      <alignment horizontal="center"/>
      <protection locked="0"/>
    </xf>
    <xf numFmtId="43" fontId="29" fillId="0" borderId="161" xfId="0" applyNumberFormat="1" applyFont="1" applyFill="1" applyBorder="1" applyAlignment="1">
      <alignment horizontal="center"/>
    </xf>
    <xf numFmtId="2" fontId="29" fillId="0" borderId="159" xfId="0" applyNumberFormat="1" applyFont="1" applyFill="1" applyBorder="1" applyAlignment="1" applyProtection="1">
      <alignment horizontal="center"/>
      <protection locked="0"/>
    </xf>
    <xf numFmtId="2" fontId="29" fillId="0" borderId="160" xfId="0" applyNumberFormat="1" applyFont="1" applyFill="1" applyBorder="1" applyAlignment="1" applyProtection="1">
      <alignment horizontal="center"/>
      <protection locked="0"/>
    </xf>
    <xf numFmtId="43" fontId="29" fillId="0" borderId="158" xfId="0" applyNumberFormat="1" applyFont="1" applyFill="1" applyBorder="1" applyAlignment="1">
      <alignment horizontal="center"/>
    </xf>
    <xf numFmtId="170" fontId="29" fillId="0" borderId="158" xfId="0" applyNumberFormat="1" applyFont="1" applyFill="1" applyBorder="1" applyAlignment="1">
      <alignment horizontal="center"/>
    </xf>
    <xf numFmtId="4" fontId="29" fillId="0" borderId="158" xfId="0" applyNumberFormat="1" applyFont="1" applyFill="1" applyBorder="1" applyAlignment="1" applyProtection="1">
      <alignment horizontal="center"/>
      <protection locked="0"/>
    </xf>
    <xf numFmtId="4" fontId="29" fillId="0" borderId="158" xfId="0" applyNumberFormat="1" applyFont="1" applyFill="1" applyBorder="1" applyAlignment="1">
      <alignment horizontal="center"/>
    </xf>
    <xf numFmtId="1" fontId="29" fillId="0" borderId="158" xfId="0" applyNumberFormat="1" applyFont="1" applyFill="1" applyBorder="1" applyAlignment="1">
      <alignment horizontal="center"/>
    </xf>
    <xf numFmtId="0" fontId="29" fillId="0" borderId="161" xfId="0" applyFont="1" applyFill="1" applyBorder="1" applyAlignment="1">
      <alignment horizontal="center"/>
    </xf>
    <xf numFmtId="4" fontId="33" fillId="0" borderId="158" xfId="0" applyNumberFormat="1" applyFont="1" applyFill="1" applyBorder="1" applyAlignment="1">
      <alignment horizontal="center"/>
    </xf>
    <xf numFmtId="4" fontId="33" fillId="0" borderId="158" xfId="0" applyNumberFormat="1" applyFont="1" applyFill="1" applyBorder="1" applyAlignment="1" applyProtection="1">
      <alignment horizontal="center"/>
      <protection locked="0"/>
    </xf>
    <xf numFmtId="1" fontId="9" fillId="0" borderId="158" xfId="0" applyNumberFormat="1" applyFont="1" applyFill="1" applyBorder="1" applyAlignment="1">
      <alignment horizontal="center"/>
    </xf>
    <xf numFmtId="0" fontId="9" fillId="0" borderId="158" xfId="0" applyFont="1" applyFill="1" applyBorder="1" applyAlignment="1">
      <alignment horizontal="center"/>
    </xf>
    <xf numFmtId="4" fontId="29" fillId="0" borderId="158" xfId="0" applyNumberFormat="1" applyFont="1" applyFill="1" applyBorder="1" applyAlignment="1" applyProtection="1">
      <alignment horizontal="center"/>
      <protection/>
    </xf>
    <xf numFmtId="1" fontId="29" fillId="0" borderId="158" xfId="0" applyNumberFormat="1" applyFont="1" applyFill="1" applyBorder="1" applyAlignment="1" applyProtection="1">
      <alignment horizontal="center"/>
      <protection/>
    </xf>
    <xf numFmtId="0" fontId="29" fillId="0" borderId="158" xfId="0" applyFont="1" applyFill="1" applyBorder="1" applyAlignment="1" applyProtection="1">
      <alignment horizontal="center"/>
      <protection/>
    </xf>
    <xf numFmtId="4" fontId="29" fillId="0" borderId="162" xfId="0" applyNumberFormat="1" applyFont="1" applyFill="1" applyBorder="1" applyAlignment="1" applyProtection="1">
      <alignment/>
      <protection locked="0"/>
    </xf>
    <xf numFmtId="4" fontId="29" fillId="0" borderId="163" xfId="0" applyNumberFormat="1" applyFont="1" applyFill="1" applyBorder="1" applyAlignment="1" applyProtection="1">
      <alignment/>
      <protection locked="0"/>
    </xf>
    <xf numFmtId="4" fontId="29" fillId="0" borderId="164" xfId="0" applyNumberFormat="1" applyFont="1" applyFill="1" applyBorder="1" applyAlignment="1">
      <alignment/>
    </xf>
    <xf numFmtId="4" fontId="29" fillId="0" borderId="165" xfId="0" applyNumberFormat="1" applyFont="1" applyFill="1" applyBorder="1" applyAlignment="1" applyProtection="1">
      <alignment/>
      <protection locked="0"/>
    </xf>
    <xf numFmtId="4" fontId="29" fillId="0" borderId="166" xfId="0" applyNumberFormat="1" applyFont="1" applyFill="1" applyBorder="1" applyAlignment="1">
      <alignment/>
    </xf>
    <xf numFmtId="4" fontId="29" fillId="0" borderId="158" xfId="0" applyNumberFormat="1" applyFont="1" applyFill="1" applyBorder="1" applyAlignment="1">
      <alignment/>
    </xf>
    <xf numFmtId="0" fontId="29" fillId="0" borderId="167" xfId="0" applyFont="1" applyFill="1" applyBorder="1" applyAlignment="1">
      <alignment horizontal="center"/>
    </xf>
    <xf numFmtId="0" fontId="9" fillId="38" borderId="0" xfId="0" applyFont="1" applyFill="1" applyBorder="1" applyAlignment="1" applyProtection="1">
      <alignment horizontal="center" vertical="center"/>
      <protection locked="0"/>
    </xf>
    <xf numFmtId="0" fontId="9" fillId="38" borderId="0" xfId="0" applyFont="1" applyFill="1" applyBorder="1" applyAlignment="1">
      <alignment horizontal="center" vertical="center"/>
    </xf>
    <xf numFmtId="41" fontId="14" fillId="38" borderId="0" xfId="0" applyNumberFormat="1" applyFont="1" applyFill="1" applyBorder="1" applyAlignment="1">
      <alignment horizontal="left" vertical="center"/>
    </xf>
    <xf numFmtId="0" fontId="9" fillId="38" borderId="0" xfId="0" applyFont="1" applyFill="1" applyBorder="1" applyAlignment="1">
      <alignment horizontal="left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left" vertical="center"/>
    </xf>
    <xf numFmtId="0" fontId="16" fillId="38" borderId="0" xfId="0" applyFont="1" applyFill="1" applyBorder="1" applyAlignment="1">
      <alignment horizontal="left" vertical="center"/>
    </xf>
    <xf numFmtId="0" fontId="14" fillId="38" borderId="0" xfId="0" applyFont="1" applyFill="1" applyBorder="1" applyAlignment="1">
      <alignment horizontal="left" vertical="center"/>
    </xf>
    <xf numFmtId="0" fontId="14" fillId="38" borderId="0" xfId="0" applyFont="1" applyFill="1" applyBorder="1" applyAlignment="1">
      <alignment horizontal="center" vertical="center"/>
    </xf>
    <xf numFmtId="0" fontId="14" fillId="33" borderId="168" xfId="0" applyFont="1" applyFill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22" fillId="0" borderId="0" xfId="0" applyFont="1" applyFill="1" applyBorder="1" applyAlignment="1">
      <alignment/>
    </xf>
    <xf numFmtId="0" fontId="9" fillId="0" borderId="0" xfId="0" applyFont="1" applyAlignment="1">
      <alignment vertical="top" wrapText="1"/>
    </xf>
    <xf numFmtId="0" fontId="9" fillId="2" borderId="62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center"/>
    </xf>
    <xf numFmtId="0" fontId="17" fillId="38" borderId="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 vertical="top"/>
    </xf>
    <xf numFmtId="0" fontId="29" fillId="0" borderId="0" xfId="0" applyFont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169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170" xfId="0" applyBorder="1" applyAlignment="1">
      <alignment/>
    </xf>
    <xf numFmtId="0" fontId="0" fillId="0" borderId="171" xfId="0" applyBorder="1" applyAlignment="1">
      <alignment horizontal="center"/>
    </xf>
    <xf numFmtId="170" fontId="1" fillId="0" borderId="172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170" fontId="1" fillId="0" borderId="17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38" borderId="0" xfId="0" applyFont="1" applyFill="1" applyBorder="1" applyAlignment="1">
      <alignment horizontal="left" vertical="center"/>
    </xf>
    <xf numFmtId="0" fontId="46" fillId="0" borderId="34" xfId="0" applyFont="1" applyBorder="1" applyAlignment="1">
      <alignment horizontal="center"/>
    </xf>
    <xf numFmtId="0" fontId="46" fillId="0" borderId="174" xfId="0" applyFont="1" applyBorder="1" applyAlignment="1">
      <alignment horizontal="center"/>
    </xf>
    <xf numFmtId="0" fontId="46" fillId="0" borderId="175" xfId="0" applyFont="1" applyBorder="1" applyAlignment="1">
      <alignment horizontal="center"/>
    </xf>
    <xf numFmtId="0" fontId="17" fillId="34" borderId="19" xfId="0" applyFont="1" applyFill="1" applyBorder="1" applyAlignment="1">
      <alignment horizontal="center" vertical="justify"/>
    </xf>
    <xf numFmtId="0" fontId="17" fillId="34" borderId="59" xfId="0" applyFont="1" applyFill="1" applyBorder="1" applyAlignment="1">
      <alignment horizontal="center" vertical="justify"/>
    </xf>
    <xf numFmtId="0" fontId="19" fillId="34" borderId="19" xfId="0" applyFont="1" applyFill="1" applyBorder="1" applyAlignment="1">
      <alignment horizontal="center" vertical="center"/>
    </xf>
    <xf numFmtId="0" fontId="19" fillId="34" borderId="59" xfId="0" applyFont="1" applyFill="1" applyBorder="1" applyAlignment="1">
      <alignment horizontal="center" vertical="center"/>
    </xf>
    <xf numFmtId="0" fontId="30" fillId="0" borderId="17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92" xfId="0" applyFont="1" applyFill="1" applyBorder="1" applyAlignment="1">
      <alignment horizontal="left" vertical="center"/>
    </xf>
    <xf numFmtId="0" fontId="29" fillId="0" borderId="176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42" fillId="0" borderId="177" xfId="0" applyFont="1" applyFill="1" applyBorder="1" applyAlignment="1">
      <alignment horizontal="center" vertical="center" textRotation="90" wrapText="1"/>
    </xf>
    <xf numFmtId="0" fontId="42" fillId="0" borderId="178" xfId="0" applyFont="1" applyFill="1" applyBorder="1" applyAlignment="1">
      <alignment horizontal="center" vertical="center" textRotation="90" wrapText="1"/>
    </xf>
    <xf numFmtId="0" fontId="42" fillId="0" borderId="179" xfId="0" applyFont="1" applyFill="1" applyBorder="1" applyAlignment="1">
      <alignment horizontal="center" vertical="center" textRotation="90" wrapText="1"/>
    </xf>
    <xf numFmtId="0" fontId="11" fillId="0" borderId="117" xfId="0" applyFont="1" applyFill="1" applyBorder="1" applyAlignment="1">
      <alignment horizontal="center" vertical="center" textRotation="90" wrapText="1"/>
    </xf>
    <xf numFmtId="0" fontId="11" fillId="0" borderId="118" xfId="0" applyFont="1" applyFill="1" applyBorder="1" applyAlignment="1">
      <alignment horizontal="center" vertical="center" textRotation="90" wrapText="1"/>
    </xf>
    <xf numFmtId="0" fontId="43" fillId="0" borderId="118" xfId="0" applyFont="1" applyFill="1" applyBorder="1" applyAlignment="1">
      <alignment horizontal="center" textRotation="90"/>
    </xf>
    <xf numFmtId="0" fontId="43" fillId="0" borderId="119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9" fillId="0" borderId="180" xfId="0" applyFont="1" applyFill="1" applyBorder="1" applyAlignment="1">
      <alignment horizontal="center" vertical="center"/>
    </xf>
    <xf numFmtId="0" fontId="9" fillId="0" borderId="181" xfId="0" applyFont="1" applyFill="1" applyBorder="1" applyAlignment="1">
      <alignment horizontal="center" vertical="center"/>
    </xf>
    <xf numFmtId="0" fontId="9" fillId="0" borderId="182" xfId="0" applyFont="1" applyFill="1" applyBorder="1" applyAlignment="1">
      <alignment horizontal="center" vertical="center"/>
    </xf>
    <xf numFmtId="0" fontId="0" fillId="0" borderId="183" xfId="0" applyFont="1" applyFill="1" applyBorder="1" applyAlignment="1">
      <alignment horizontal="center" vertical="center"/>
    </xf>
    <xf numFmtId="0" fontId="0" fillId="0" borderId="184" xfId="0" applyFont="1" applyFill="1" applyBorder="1" applyAlignment="1">
      <alignment horizontal="center" vertical="center"/>
    </xf>
    <xf numFmtId="0" fontId="0" fillId="0" borderId="185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 textRotation="90" wrapText="1"/>
    </xf>
    <xf numFmtId="0" fontId="11" fillId="0" borderId="115" xfId="0" applyFont="1" applyFill="1" applyBorder="1" applyAlignment="1">
      <alignment horizontal="center" vertical="center" textRotation="90" wrapText="1"/>
    </xf>
    <xf numFmtId="0" fontId="42" fillId="0" borderId="186" xfId="0" applyFont="1" applyFill="1" applyBorder="1" applyAlignment="1">
      <alignment horizontal="center" vertical="center" textRotation="90" wrapText="1"/>
    </xf>
    <xf numFmtId="0" fontId="42" fillId="0" borderId="187" xfId="0" applyFont="1" applyFill="1" applyBorder="1" applyAlignment="1">
      <alignment horizontal="center" vertical="center" textRotation="90" wrapText="1"/>
    </xf>
    <xf numFmtId="0" fontId="42" fillId="0" borderId="188" xfId="0" applyFont="1" applyFill="1" applyBorder="1" applyAlignment="1">
      <alignment horizontal="center" vertical="center" textRotation="90" wrapText="1"/>
    </xf>
    <xf numFmtId="0" fontId="11" fillId="0" borderId="189" xfId="0" applyFont="1" applyFill="1" applyBorder="1" applyAlignment="1">
      <alignment horizontal="center" vertical="center" textRotation="90" wrapText="1"/>
    </xf>
    <xf numFmtId="0" fontId="11" fillId="0" borderId="190" xfId="0" applyFont="1" applyFill="1" applyBorder="1" applyAlignment="1">
      <alignment horizontal="center" vertical="center" textRotation="90" wrapText="1"/>
    </xf>
    <xf numFmtId="0" fontId="43" fillId="0" borderId="115" xfId="0" applyFont="1" applyFill="1" applyBorder="1" applyAlignment="1">
      <alignment horizontal="center" textRotation="90"/>
    </xf>
    <xf numFmtId="0" fontId="44" fillId="0" borderId="116" xfId="0" applyFont="1" applyFill="1" applyBorder="1" applyAlignment="1">
      <alignment/>
    </xf>
    <xf numFmtId="0" fontId="43" fillId="0" borderId="190" xfId="0" applyFont="1" applyFill="1" applyBorder="1" applyAlignment="1">
      <alignment horizontal="center" textRotation="90"/>
    </xf>
    <xf numFmtId="0" fontId="43" fillId="0" borderId="191" xfId="0" applyFont="1" applyFill="1" applyBorder="1" applyAlignment="1">
      <alignment horizontal="center" textRotation="90"/>
    </xf>
    <xf numFmtId="0" fontId="14" fillId="0" borderId="192" xfId="0" applyFont="1" applyFill="1" applyBorder="1" applyAlignment="1">
      <alignment horizontal="center" vertical="center"/>
    </xf>
    <xf numFmtId="170" fontId="14" fillId="0" borderId="193" xfId="0" applyNumberFormat="1" applyFont="1" applyFill="1" applyBorder="1" applyAlignment="1">
      <alignment horizontal="center" vertical="center"/>
    </xf>
    <xf numFmtId="170" fontId="14" fillId="0" borderId="194" xfId="0" applyNumberFormat="1" applyFont="1" applyFill="1" applyBorder="1" applyAlignment="1">
      <alignment horizontal="center" vertical="center"/>
    </xf>
    <xf numFmtId="0" fontId="14" fillId="0" borderId="195" xfId="0" applyFont="1" applyFill="1" applyBorder="1" applyAlignment="1">
      <alignment horizontal="center" vertical="center"/>
    </xf>
    <xf numFmtId="170" fontId="14" fillId="0" borderId="196" xfId="0" applyNumberFormat="1" applyFont="1" applyFill="1" applyBorder="1" applyAlignment="1">
      <alignment horizontal="center" vertical="center"/>
    </xf>
    <xf numFmtId="170" fontId="14" fillId="0" borderId="197" xfId="0" applyNumberFormat="1" applyFont="1" applyFill="1" applyBorder="1" applyAlignment="1">
      <alignment horizontal="center" vertical="center"/>
    </xf>
    <xf numFmtId="0" fontId="12" fillId="0" borderId="198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199" xfId="0" applyFont="1" applyFill="1" applyBorder="1" applyAlignment="1">
      <alignment horizontal="center" vertical="center" textRotation="90"/>
    </xf>
    <xf numFmtId="0" fontId="12" fillId="0" borderId="200" xfId="0" applyFont="1" applyFill="1" applyBorder="1" applyAlignment="1">
      <alignment horizontal="center" vertical="center" textRotation="90"/>
    </xf>
    <xf numFmtId="0" fontId="12" fillId="0" borderId="201" xfId="0" applyFont="1" applyFill="1" applyBorder="1" applyAlignment="1">
      <alignment horizontal="center" vertical="center" textRotation="90"/>
    </xf>
    <xf numFmtId="0" fontId="12" fillId="0" borderId="202" xfId="0" applyFont="1" applyFill="1" applyBorder="1" applyAlignment="1">
      <alignment horizontal="center" vertical="center" textRotation="90"/>
    </xf>
    <xf numFmtId="0" fontId="43" fillId="0" borderId="203" xfId="0" applyFont="1" applyFill="1" applyBorder="1" applyAlignment="1">
      <alignment horizontal="center" textRotation="90"/>
    </xf>
    <xf numFmtId="0" fontId="43" fillId="0" borderId="204" xfId="0" applyFont="1" applyFill="1" applyBorder="1" applyAlignment="1">
      <alignment horizontal="center" textRotation="90"/>
    </xf>
    <xf numFmtId="0" fontId="11" fillId="0" borderId="205" xfId="0" applyFont="1" applyFill="1" applyBorder="1" applyAlignment="1">
      <alignment horizontal="center" vertical="center" textRotation="90" wrapText="1"/>
    </xf>
    <xf numFmtId="0" fontId="11" fillId="0" borderId="203" xfId="0" applyFont="1" applyFill="1" applyBorder="1" applyAlignment="1">
      <alignment horizontal="center" vertical="center" textRotation="90" wrapText="1"/>
    </xf>
    <xf numFmtId="0" fontId="12" fillId="0" borderId="206" xfId="0" applyFont="1" applyFill="1" applyBorder="1" applyAlignment="1">
      <alignment horizontal="center" vertical="center" textRotation="90"/>
    </xf>
    <xf numFmtId="0" fontId="12" fillId="0" borderId="207" xfId="0" applyFont="1" applyFill="1" applyBorder="1" applyAlignment="1">
      <alignment horizontal="center" vertical="center" textRotation="90"/>
    </xf>
    <xf numFmtId="0" fontId="12" fillId="0" borderId="208" xfId="0" applyFont="1" applyFill="1" applyBorder="1" applyAlignment="1">
      <alignment horizontal="center" vertical="center" textRotation="90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37" fillId="0" borderId="99" xfId="0" applyFont="1" applyFill="1" applyBorder="1" applyAlignment="1">
      <alignment horizontal="center" vertical="center"/>
    </xf>
    <xf numFmtId="0" fontId="37" fillId="0" borderId="100" xfId="0" applyFont="1" applyFill="1" applyBorder="1" applyAlignment="1">
      <alignment horizontal="center" vertical="center"/>
    </xf>
    <xf numFmtId="0" fontId="37" fillId="0" borderId="209" xfId="0" applyFont="1" applyFill="1" applyBorder="1" applyAlignment="1">
      <alignment horizontal="center" vertical="center"/>
    </xf>
    <xf numFmtId="0" fontId="37" fillId="0" borderId="2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7" fillId="0" borderId="110" xfId="0" applyFont="1" applyFill="1" applyBorder="1" applyAlignment="1">
      <alignment horizontal="center"/>
    </xf>
    <xf numFmtId="0" fontId="37" fillId="0" borderId="117" xfId="0" applyFont="1" applyFill="1" applyBorder="1" applyAlignment="1">
      <alignment horizontal="center"/>
    </xf>
    <xf numFmtId="0" fontId="37" fillId="0" borderId="211" xfId="0" applyFont="1" applyFill="1" applyBorder="1" applyAlignment="1">
      <alignment horizontal="center"/>
    </xf>
    <xf numFmtId="0" fontId="37" fillId="0" borderId="212" xfId="0" applyFont="1" applyFill="1" applyBorder="1" applyAlignment="1">
      <alignment horizontal="center"/>
    </xf>
    <xf numFmtId="0" fontId="37" fillId="0" borderId="117" xfId="0" applyFont="1" applyFill="1" applyBorder="1" applyAlignment="1">
      <alignment horizontal="center" vertical="center"/>
    </xf>
    <xf numFmtId="0" fontId="37" fillId="0" borderId="119" xfId="0" applyFont="1" applyFill="1" applyBorder="1" applyAlignment="1">
      <alignment horizontal="center" vertical="center"/>
    </xf>
    <xf numFmtId="0" fontId="37" fillId="0" borderId="213" xfId="0" applyFont="1" applyFill="1" applyBorder="1" applyAlignment="1">
      <alignment horizontal="center" vertical="center"/>
    </xf>
    <xf numFmtId="0" fontId="37" fillId="0" borderId="214" xfId="0" applyFont="1" applyFill="1" applyBorder="1" applyAlignment="1">
      <alignment horizontal="center" vertical="center"/>
    </xf>
    <xf numFmtId="0" fontId="37" fillId="0" borderId="154" xfId="0" applyFont="1" applyFill="1" applyBorder="1" applyAlignment="1">
      <alignment horizontal="center" vertical="center"/>
    </xf>
    <xf numFmtId="0" fontId="37" fillId="0" borderId="106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1" fillId="0" borderId="92" xfId="0" applyFont="1" applyFill="1" applyBorder="1" applyAlignment="1">
      <alignment horizontal="center"/>
    </xf>
    <xf numFmtId="0" fontId="31" fillId="0" borderId="176" xfId="0" applyFont="1" applyFill="1" applyBorder="1" applyAlignment="1">
      <alignment horizontal="center"/>
    </xf>
    <xf numFmtId="0" fontId="27" fillId="0" borderId="99" xfId="0" applyFont="1" applyFill="1" applyBorder="1" applyAlignment="1">
      <alignment horizontal="center" vertical="justify"/>
    </xf>
    <xf numFmtId="0" fontId="27" fillId="0" borderId="100" xfId="0" applyFont="1" applyFill="1" applyBorder="1" applyAlignment="1">
      <alignment horizontal="center" vertical="justify"/>
    </xf>
    <xf numFmtId="0" fontId="34" fillId="0" borderId="0" xfId="0" applyFont="1" applyFill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/>
    </xf>
    <xf numFmtId="0" fontId="32" fillId="0" borderId="100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justify"/>
    </xf>
    <xf numFmtId="0" fontId="10" fillId="0" borderId="100" xfId="0" applyFont="1" applyFill="1" applyBorder="1" applyAlignment="1">
      <alignment horizontal="center" vertical="justify"/>
    </xf>
    <xf numFmtId="0" fontId="37" fillId="0" borderId="215" xfId="0" applyFont="1" applyFill="1" applyBorder="1" applyAlignment="1">
      <alignment horizontal="center" vertical="center"/>
    </xf>
    <xf numFmtId="0" fontId="37" fillId="0" borderId="2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2" fillId="0" borderId="215" xfId="0" applyFont="1" applyFill="1" applyBorder="1" applyAlignment="1">
      <alignment horizontal="center" vertical="center"/>
    </xf>
    <xf numFmtId="0" fontId="32" fillId="0" borderId="216" xfId="0" applyFont="1" applyFill="1" applyBorder="1" applyAlignment="1">
      <alignment horizontal="center" vertical="center"/>
    </xf>
    <xf numFmtId="0" fontId="37" fillId="0" borderId="97" xfId="0" applyFont="1" applyFill="1" applyBorder="1" applyAlignment="1">
      <alignment horizontal="center" vertical="center"/>
    </xf>
    <xf numFmtId="0" fontId="37" fillId="0" borderId="104" xfId="0" applyFont="1" applyFill="1" applyBorder="1" applyAlignment="1">
      <alignment horizontal="center" vertical="center"/>
    </xf>
    <xf numFmtId="0" fontId="37" fillId="0" borderId="97" xfId="0" applyFont="1" applyFill="1" applyBorder="1" applyAlignment="1">
      <alignment horizontal="center"/>
    </xf>
    <xf numFmtId="0" fontId="27" fillId="0" borderId="215" xfId="0" applyFont="1" applyFill="1" applyBorder="1" applyAlignment="1">
      <alignment horizontal="center" vertical="justify"/>
    </xf>
    <xf numFmtId="0" fontId="27" fillId="0" borderId="216" xfId="0" applyFont="1" applyFill="1" applyBorder="1" applyAlignment="1">
      <alignment horizontal="center" vertical="justify"/>
    </xf>
    <xf numFmtId="0" fontId="37" fillId="0" borderId="110" xfId="0" applyFont="1" applyFill="1" applyBorder="1" applyAlignment="1">
      <alignment horizontal="center" vertical="center"/>
    </xf>
    <xf numFmtId="0" fontId="37" fillId="0" borderId="105" xfId="0" applyFont="1" applyFill="1" applyBorder="1" applyAlignment="1">
      <alignment horizontal="center" vertical="center"/>
    </xf>
    <xf numFmtId="0" fontId="27" fillId="0" borderId="97" xfId="0" applyFont="1" applyFill="1" applyBorder="1" applyAlignment="1">
      <alignment horizontal="center" vertical="justify"/>
    </xf>
    <xf numFmtId="0" fontId="27" fillId="0" borderId="104" xfId="0" applyFont="1" applyFill="1" applyBorder="1" applyAlignment="1">
      <alignment horizontal="center" vertical="justify"/>
    </xf>
    <xf numFmtId="0" fontId="37" fillId="0" borderId="28" xfId="0" applyFont="1" applyFill="1" applyBorder="1" applyAlignment="1">
      <alignment horizontal="center" vertical="center"/>
    </xf>
    <xf numFmtId="0" fontId="37" fillId="0" borderId="217" xfId="0" applyFont="1" applyFill="1" applyBorder="1" applyAlignment="1">
      <alignment horizontal="center" vertical="center"/>
    </xf>
    <xf numFmtId="0" fontId="37" fillId="0" borderId="218" xfId="0" applyFont="1" applyFill="1" applyBorder="1" applyAlignment="1">
      <alignment horizontal="center" vertical="center"/>
    </xf>
    <xf numFmtId="0" fontId="37" fillId="0" borderId="219" xfId="0" applyFont="1" applyFill="1" applyBorder="1" applyAlignment="1">
      <alignment horizontal="center" vertical="center"/>
    </xf>
    <xf numFmtId="0" fontId="37" fillId="0" borderId="220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 wrapText="1"/>
    </xf>
    <xf numFmtId="0" fontId="39" fillId="0" borderId="83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justify" wrapText="1"/>
    </xf>
    <xf numFmtId="0" fontId="40" fillId="0" borderId="41" xfId="0" applyFont="1" applyFill="1" applyBorder="1" applyAlignment="1">
      <alignment horizontal="center" vertical="justify" wrapText="1"/>
    </xf>
    <xf numFmtId="0" fontId="39" fillId="0" borderId="38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84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11" fillId="33" borderId="221" xfId="0" applyFont="1" applyFill="1" applyBorder="1" applyAlignment="1">
      <alignment horizontal="center" vertical="center" textRotation="90"/>
    </xf>
    <xf numFmtId="0" fontId="11" fillId="33" borderId="222" xfId="0" applyFont="1" applyFill="1" applyBorder="1" applyAlignment="1">
      <alignment horizontal="center" vertical="center" textRotation="90"/>
    </xf>
    <xf numFmtId="0" fontId="11" fillId="33" borderId="223" xfId="0" applyFont="1" applyFill="1" applyBorder="1" applyAlignment="1">
      <alignment horizontal="center" vertical="center" textRotation="90"/>
    </xf>
    <xf numFmtId="0" fontId="11" fillId="33" borderId="224" xfId="0" applyFont="1" applyFill="1" applyBorder="1" applyAlignment="1">
      <alignment horizontal="center" vertical="center" textRotation="90"/>
    </xf>
    <xf numFmtId="0" fontId="13" fillId="36" borderId="63" xfId="0" applyFont="1" applyFill="1" applyBorder="1" applyAlignment="1">
      <alignment horizontal="center" vertical="center"/>
    </xf>
    <xf numFmtId="0" fontId="13" fillId="36" borderId="63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11" fillId="33" borderId="225" xfId="0" applyFont="1" applyFill="1" applyBorder="1" applyAlignment="1">
      <alignment horizontal="center" vertical="center" textRotation="90" wrapText="1"/>
    </xf>
    <xf numFmtId="0" fontId="11" fillId="33" borderId="226" xfId="0" applyFont="1" applyFill="1" applyBorder="1" applyAlignment="1">
      <alignment horizontal="center" vertical="center" textRotation="90" wrapText="1"/>
    </xf>
    <xf numFmtId="0" fontId="11" fillId="33" borderId="227" xfId="0" applyFont="1" applyFill="1" applyBorder="1" applyAlignment="1">
      <alignment horizontal="center" vertical="center" textRotation="90" wrapText="1"/>
    </xf>
    <xf numFmtId="0" fontId="11" fillId="33" borderId="228" xfId="0" applyFont="1" applyFill="1" applyBorder="1" applyAlignment="1">
      <alignment horizontal="center" vertical="center" textRotation="90" wrapText="1"/>
    </xf>
    <xf numFmtId="0" fontId="11" fillId="33" borderId="229" xfId="0" applyFont="1" applyFill="1" applyBorder="1" applyAlignment="1">
      <alignment horizontal="center" vertical="center" textRotation="90"/>
    </xf>
    <xf numFmtId="0" fontId="0" fillId="0" borderId="230" xfId="0" applyBorder="1" applyAlignment="1">
      <alignment/>
    </xf>
    <xf numFmtId="0" fontId="11" fillId="33" borderId="231" xfId="0" applyFont="1" applyFill="1" applyBorder="1" applyAlignment="1">
      <alignment horizontal="center" vertical="center" textRotation="90"/>
    </xf>
    <xf numFmtId="0" fontId="11" fillId="33" borderId="232" xfId="0" applyFont="1" applyFill="1" applyBorder="1" applyAlignment="1">
      <alignment horizontal="center" vertical="center" textRotation="90"/>
    </xf>
    <xf numFmtId="0" fontId="11" fillId="33" borderId="84" xfId="0" applyFont="1" applyFill="1" applyBorder="1" applyAlignment="1">
      <alignment horizontal="center" vertical="center" textRotation="90"/>
    </xf>
    <xf numFmtId="0" fontId="11" fillId="33" borderId="0" xfId="0" applyFont="1" applyFill="1" applyBorder="1" applyAlignment="1">
      <alignment horizontal="center" vertical="center" textRotation="90"/>
    </xf>
    <xf numFmtId="0" fontId="11" fillId="33" borderId="87" xfId="0" applyFont="1" applyFill="1" applyBorder="1" applyAlignment="1">
      <alignment horizontal="center" vertical="center" textRotation="90" wrapText="1"/>
    </xf>
    <xf numFmtId="0" fontId="11" fillId="33" borderId="63" xfId="0" applyFont="1" applyFill="1" applyBorder="1" applyAlignment="1">
      <alignment horizontal="center" vertical="center" textRotation="90" wrapText="1"/>
    </xf>
    <xf numFmtId="0" fontId="11" fillId="33" borderId="45" xfId="0" applyFont="1" applyFill="1" applyBorder="1" applyAlignment="1">
      <alignment horizontal="center" vertical="center" textRotation="90" wrapText="1"/>
    </xf>
    <xf numFmtId="0" fontId="11" fillId="33" borderId="83" xfId="0" applyFont="1" applyFill="1" applyBorder="1" applyAlignment="1">
      <alignment horizontal="center" vertical="center" textRotation="90" wrapText="1"/>
    </xf>
    <xf numFmtId="0" fontId="11" fillId="33" borderId="233" xfId="0" applyFont="1" applyFill="1" applyBorder="1" applyAlignment="1">
      <alignment horizontal="center" vertical="center" textRotation="90" wrapText="1"/>
    </xf>
    <xf numFmtId="0" fontId="11" fillId="33" borderId="232" xfId="0" applyFont="1" applyFill="1" applyBorder="1" applyAlignment="1">
      <alignment horizontal="center" vertical="center" textRotation="90" wrapText="1"/>
    </xf>
    <xf numFmtId="0" fontId="11" fillId="33" borderId="230" xfId="0" applyFont="1" applyFill="1" applyBorder="1" applyAlignment="1">
      <alignment horizontal="center" vertical="center" textRotation="90" wrapText="1"/>
    </xf>
    <xf numFmtId="0" fontId="11" fillId="33" borderId="234" xfId="0" applyFont="1" applyFill="1" applyBorder="1" applyAlignment="1">
      <alignment horizontal="center" vertical="center" textRotation="90" wrapText="1"/>
    </xf>
    <xf numFmtId="0" fontId="11" fillId="33" borderId="233" xfId="0" applyFont="1" applyFill="1" applyBorder="1" applyAlignment="1">
      <alignment horizontal="center" vertical="center" textRotation="90"/>
    </xf>
    <xf numFmtId="0" fontId="11" fillId="33" borderId="65" xfId="0" applyFont="1" applyFill="1" applyBorder="1" applyAlignment="1">
      <alignment horizontal="center" vertical="center" textRotation="90"/>
    </xf>
    <xf numFmtId="0" fontId="11" fillId="33" borderId="235" xfId="0" applyFont="1" applyFill="1" applyBorder="1" applyAlignment="1">
      <alignment horizontal="center" vertical="center" textRotation="90"/>
    </xf>
    <xf numFmtId="170" fontId="14" fillId="34" borderId="236" xfId="0" applyNumberFormat="1" applyFont="1" applyFill="1" applyBorder="1" applyAlignment="1">
      <alignment horizontal="center" vertical="center"/>
    </xf>
    <xf numFmtId="170" fontId="14" fillId="34" borderId="237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textRotation="90"/>
    </xf>
    <xf numFmtId="0" fontId="14" fillId="34" borderId="174" xfId="0" applyFont="1" applyFill="1" applyBorder="1" applyAlignment="1">
      <alignment horizontal="center" vertical="center"/>
    </xf>
    <xf numFmtId="0" fontId="14" fillId="34" borderId="237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right" vertical="center" textRotation="90"/>
    </xf>
    <xf numFmtId="0" fontId="12" fillId="34" borderId="63" xfId="0" applyFont="1" applyFill="1" applyBorder="1" applyAlignment="1">
      <alignment horizontal="left" vertical="center" textRotation="90"/>
    </xf>
    <xf numFmtId="0" fontId="9" fillId="34" borderId="238" xfId="0" applyFont="1" applyFill="1" applyBorder="1" applyAlignment="1">
      <alignment horizontal="center" vertical="center"/>
    </xf>
    <xf numFmtId="0" fontId="9" fillId="34" borderId="239" xfId="0" applyFont="1" applyFill="1" applyBorder="1" applyAlignment="1">
      <alignment horizontal="center" vertical="center"/>
    </xf>
    <xf numFmtId="0" fontId="9" fillId="34" borderId="24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9" fillId="34" borderId="241" xfId="0" applyFont="1" applyFill="1" applyBorder="1" applyAlignment="1">
      <alignment horizontal="center" vertical="center"/>
    </xf>
    <xf numFmtId="0" fontId="9" fillId="34" borderId="242" xfId="0" applyFont="1" applyFill="1" applyBorder="1" applyAlignment="1">
      <alignment horizontal="center" vertical="center"/>
    </xf>
    <xf numFmtId="0" fontId="9" fillId="34" borderId="243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/>
    </xf>
    <xf numFmtId="0" fontId="8" fillId="34" borderId="84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8" fillId="34" borderId="244" xfId="0" applyFont="1" applyFill="1" applyBorder="1" applyAlignment="1">
      <alignment horizontal="center" vertical="center"/>
    </xf>
    <xf numFmtId="0" fontId="8" fillId="34" borderId="245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246" xfId="0" applyFont="1" applyFill="1" applyBorder="1" applyAlignment="1">
      <alignment horizontal="center" vertical="center"/>
    </xf>
    <xf numFmtId="0" fontId="8" fillId="34" borderId="247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248" xfId="0" applyFont="1" applyFill="1" applyBorder="1" applyAlignment="1">
      <alignment horizontal="center" vertical="center"/>
    </xf>
    <xf numFmtId="0" fontId="8" fillId="34" borderId="249" xfId="0" applyFont="1" applyFill="1" applyBorder="1" applyAlignment="1">
      <alignment horizontal="center" vertical="center"/>
    </xf>
    <xf numFmtId="0" fontId="8" fillId="34" borderId="218" xfId="0" applyFont="1" applyFill="1" applyBorder="1" applyAlignment="1">
      <alignment horizontal="center" vertical="center"/>
    </xf>
    <xf numFmtId="0" fontId="8" fillId="34" borderId="219" xfId="0" applyFont="1" applyFill="1" applyBorder="1" applyAlignment="1">
      <alignment horizontal="center" vertical="center"/>
    </xf>
    <xf numFmtId="0" fontId="8" fillId="34" borderId="220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justify"/>
    </xf>
    <xf numFmtId="0" fontId="10" fillId="34" borderId="41" xfId="0" applyFont="1" applyFill="1" applyBorder="1" applyAlignment="1">
      <alignment horizontal="center" vertical="justify"/>
    </xf>
    <xf numFmtId="0" fontId="23" fillId="0" borderId="0" xfId="0" applyFont="1" applyAlignment="1">
      <alignment horizontal="left" indent="14"/>
    </xf>
    <xf numFmtId="0" fontId="15" fillId="37" borderId="250" xfId="0" applyFont="1" applyFill="1" applyBorder="1" applyAlignment="1">
      <alignment horizontal="center"/>
    </xf>
    <xf numFmtId="0" fontId="15" fillId="37" borderId="251" xfId="0" applyFont="1" applyFill="1" applyBorder="1" applyAlignment="1">
      <alignment horizontal="center"/>
    </xf>
    <xf numFmtId="0" fontId="15" fillId="37" borderId="128" xfId="0" applyFont="1" applyFill="1" applyBorder="1" applyAlignment="1">
      <alignment horizontal="center"/>
    </xf>
    <xf numFmtId="0" fontId="14" fillId="37" borderId="250" xfId="0" applyFont="1" applyFill="1" applyBorder="1" applyAlignment="1" applyProtection="1">
      <alignment horizontal="left" vertical="center"/>
      <protection locked="0"/>
    </xf>
    <xf numFmtId="0" fontId="14" fillId="37" borderId="25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9" fillId="34" borderId="250" xfId="0" applyFont="1" applyFill="1" applyBorder="1" applyAlignment="1">
      <alignment horizontal="left" vertical="center"/>
    </xf>
    <xf numFmtId="0" fontId="9" fillId="34" borderId="25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4" fillId="37" borderId="47" xfId="0" applyFont="1" applyFill="1" applyBorder="1" applyAlignment="1" applyProtection="1">
      <alignment horizontal="left" vertical="center"/>
      <protection locked="0"/>
    </xf>
    <xf numFmtId="0" fontId="9" fillId="38" borderId="0" xfId="0" applyFont="1" applyFill="1" applyBorder="1" applyAlignment="1">
      <alignment horizontal="left" vertical="center"/>
    </xf>
    <xf numFmtId="0" fontId="8" fillId="34" borderId="252" xfId="0" applyFont="1" applyFill="1" applyBorder="1" applyAlignment="1">
      <alignment horizontal="center" vertical="center"/>
    </xf>
    <xf numFmtId="0" fontId="14" fillId="37" borderId="253" xfId="0" applyFont="1" applyFill="1" applyBorder="1" applyAlignment="1" applyProtection="1">
      <alignment horizontal="left" vertical="center"/>
      <protection locked="0"/>
    </xf>
    <xf numFmtId="0" fontId="14" fillId="37" borderId="254" xfId="0" applyFont="1" applyFill="1" applyBorder="1" applyAlignment="1" applyProtection="1">
      <alignment horizontal="left" vertical="center"/>
      <protection locked="0"/>
    </xf>
    <xf numFmtId="0" fontId="8" fillId="34" borderId="217" xfId="0" applyFont="1" applyFill="1" applyBorder="1" applyAlignment="1">
      <alignment horizontal="center" vertical="center"/>
    </xf>
    <xf numFmtId="0" fontId="25" fillId="34" borderId="82" xfId="0" applyFont="1" applyFill="1" applyBorder="1" applyAlignment="1">
      <alignment horizontal="center" vertical="center" wrapText="1"/>
    </xf>
    <xf numFmtId="0" fontId="25" fillId="34" borderId="83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justify" wrapText="1"/>
    </xf>
    <xf numFmtId="0" fontId="26" fillId="34" borderId="41" xfId="0" applyFont="1" applyFill="1" applyBorder="1" applyAlignment="1">
      <alignment horizontal="center" vertical="justify" wrapText="1"/>
    </xf>
    <xf numFmtId="0" fontId="25" fillId="34" borderId="38" xfId="0" applyFont="1" applyFill="1" applyBorder="1" applyAlignment="1">
      <alignment horizontal="center"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25" fillId="34" borderId="84" xfId="0" applyFont="1" applyFill="1" applyBorder="1" applyAlignment="1">
      <alignment horizontal="center" vertical="center" wrapText="1"/>
    </xf>
    <xf numFmtId="0" fontId="25" fillId="34" borderId="65" xfId="0" applyFont="1" applyFill="1" applyBorder="1" applyAlignment="1">
      <alignment horizontal="center" vertical="center" wrapText="1"/>
    </xf>
    <xf numFmtId="0" fontId="9" fillId="38" borderId="62" xfId="0" applyFont="1" applyFill="1" applyBorder="1" applyAlignment="1">
      <alignment horizontal="left" vertical="center"/>
    </xf>
    <xf numFmtId="0" fontId="9" fillId="38" borderId="55" xfId="0" applyFont="1" applyFill="1" applyBorder="1" applyAlignment="1" applyProtection="1">
      <alignment horizontal="center" vertical="center"/>
      <protection locked="0"/>
    </xf>
    <xf numFmtId="0" fontId="9" fillId="38" borderId="63" xfId="0" applyFont="1" applyFill="1" applyBorder="1" applyAlignment="1">
      <alignment horizontal="left" vertical="center"/>
    </xf>
    <xf numFmtId="0" fontId="9" fillId="38" borderId="87" xfId="0" applyFont="1" applyFill="1" applyBorder="1" applyAlignment="1" applyProtection="1">
      <alignment horizontal="center" vertical="center"/>
      <protection locked="0"/>
    </xf>
    <xf numFmtId="0" fontId="9" fillId="38" borderId="64" xfId="0" applyFont="1" applyFill="1" applyBorder="1" applyAlignment="1">
      <alignment horizontal="left" vertical="center"/>
    </xf>
    <xf numFmtId="0" fontId="9" fillId="38" borderId="57" xfId="0" applyFont="1" applyFill="1" applyBorder="1" applyAlignment="1" applyProtection="1">
      <alignment horizontal="center" vertical="center"/>
      <protection locked="0"/>
    </xf>
    <xf numFmtId="0" fontId="9" fillId="38" borderId="0" xfId="0" applyFont="1" applyFill="1" applyAlignment="1">
      <alignment horizontal="left" vertical="center"/>
    </xf>
    <xf numFmtId="0" fontId="9" fillId="38" borderId="0" xfId="0" applyFont="1" applyFill="1" applyAlignment="1" applyProtection="1">
      <alignment horizontal="center" vertical="center"/>
      <protection locked="0"/>
    </xf>
    <xf numFmtId="170" fontId="20" fillId="38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SKOK S MJESTA'!A1" /><Relationship Id="rId3" Type="http://schemas.openxmlformats.org/officeDocument/2006/relationships/hyperlink" Target="#'SKOK S MJESTA'!A1" /><Relationship Id="rId4" Type="http://schemas.openxmlformats.org/officeDocument/2006/relationships/hyperlink" Target="#'HODANJE NA &#352;TAKAMA'!A1" /><Relationship Id="rId5" Type="http://schemas.openxmlformats.org/officeDocument/2006/relationships/hyperlink" Target="#'HODANJE NA &#352;TAKAMA'!A1" /><Relationship Id="rId6" Type="http://schemas.openxmlformats.org/officeDocument/2006/relationships/hyperlink" Target="#'SASTAVLJANJE PLUGA'!A1" /><Relationship Id="rId7" Type="http://schemas.openxmlformats.org/officeDocument/2006/relationships/hyperlink" Target="#'SASTAVLJANJE PLUGA'!A1" /><Relationship Id="rId8" Type="http://schemas.openxmlformats.org/officeDocument/2006/relationships/hyperlink" Target="#'POTEZANJE &#352;TAPA'!A1" /><Relationship Id="rId9" Type="http://schemas.openxmlformats.org/officeDocument/2006/relationships/hyperlink" Target="#'POTEZANJE &#352;TAPA'!A1" /><Relationship Id="rId10" Type="http://schemas.openxmlformats.org/officeDocument/2006/relationships/hyperlink" Target="#'PENJANJE NA STUP'!A1" /><Relationship Id="rId11" Type="http://schemas.openxmlformats.org/officeDocument/2006/relationships/hyperlink" Target="#'PENJANJE NA STUP'!A1" /><Relationship Id="rId12" Type="http://schemas.openxmlformats.org/officeDocument/2006/relationships/hyperlink" Target="#'NO&#352;ENJE KO&#352;ARE NA GLAVI'!A1" /><Relationship Id="rId13" Type="http://schemas.openxmlformats.org/officeDocument/2006/relationships/hyperlink" Target="#'NO&#352;ENJE KO&#352;ARE NA GLAVI'!A1" /><Relationship Id="rId14" Type="http://schemas.openxmlformats.org/officeDocument/2006/relationships/hyperlink" Target="#'TR&#268;ANJE U VRE&#268;I'!A1" /><Relationship Id="rId15" Type="http://schemas.openxmlformats.org/officeDocument/2006/relationships/hyperlink" Target="#'TR&#268;ANJE U VRE&#268;I'!A1" /><Relationship Id="rId16" Type="http://schemas.openxmlformats.org/officeDocument/2006/relationships/hyperlink" Target="#'VO&#381;NJA &#381;IVIH TA&#268;KI'!A1" /><Relationship Id="rId17" Type="http://schemas.openxmlformats.org/officeDocument/2006/relationships/hyperlink" Target="#'VO&#381;NJA &#381;IVIH TA&#268;KI'!A1" /><Relationship Id="rId18" Type="http://schemas.openxmlformats.org/officeDocument/2006/relationships/hyperlink" Target="#BIKOVANJE!A1" /><Relationship Id="rId19" Type="http://schemas.openxmlformats.org/officeDocument/2006/relationships/hyperlink" Target="#BIKOVANJE!A1" /><Relationship Id="rId20" Type="http://schemas.openxmlformats.org/officeDocument/2006/relationships/hyperlink" Target="#'BACANJE KAMENA S RAMENA'!A1" /><Relationship Id="rId21" Type="http://schemas.openxmlformats.org/officeDocument/2006/relationships/hyperlink" Target="#'BACANJE KAMENA S RAMENA'!A1" /><Relationship Id="rId22" Type="http://schemas.openxmlformats.org/officeDocument/2006/relationships/hyperlink" Target="#'POTEZANJE U&#381;ETA &#381;ENE'!A1" /><Relationship Id="rId23" Type="http://schemas.openxmlformats.org/officeDocument/2006/relationships/hyperlink" Target="#'POTEZANJE U&#381;ETA &#381;ENE'!A1" /><Relationship Id="rId24" Type="http://schemas.openxmlformats.org/officeDocument/2006/relationships/hyperlink" Target="#'POTEZANJE U&#381;ETA MU&#352;KI'!A1" /><Relationship Id="rId25" Type="http://schemas.openxmlformats.org/officeDocument/2006/relationships/hyperlink" Target="#'POTEZANJE U&#381;ETA MU&#352;KI'!A1" /><Relationship Id="rId26" Type="http://schemas.openxmlformats.org/officeDocument/2006/relationships/hyperlink" Target="#'MUZIKANTI SEOSKIH IGARA'!A1" /><Relationship Id="rId27" Type="http://schemas.openxmlformats.org/officeDocument/2006/relationships/hyperlink" Target="#'MUZIKANTI SEOSKIH IGARA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REZULTATI!A1" /><Relationship Id="rId3" Type="http://schemas.openxmlformats.org/officeDocument/2006/relationships/hyperlink" Target="#REZULTATI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</xdr:row>
      <xdr:rowOff>114300</xdr:rowOff>
    </xdr:from>
    <xdr:to>
      <xdr:col>2</xdr:col>
      <xdr:colOff>76200</xdr:colOff>
      <xdr:row>3</xdr:row>
      <xdr:rowOff>257175</xdr:rowOff>
    </xdr:to>
    <xdr:pic>
      <xdr:nvPicPr>
        <xdr:cNvPr id="1" name="Picture 2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3</xdr:row>
      <xdr:rowOff>114300</xdr:rowOff>
    </xdr:from>
    <xdr:to>
      <xdr:col>4</xdr:col>
      <xdr:colOff>76200</xdr:colOff>
      <xdr:row>3</xdr:row>
      <xdr:rowOff>257175</xdr:rowOff>
    </xdr:to>
    <xdr:pic>
      <xdr:nvPicPr>
        <xdr:cNvPr id="2" name="Picture 3" descr="bd14578_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</xdr:row>
      <xdr:rowOff>114300</xdr:rowOff>
    </xdr:from>
    <xdr:to>
      <xdr:col>6</xdr:col>
      <xdr:colOff>76200</xdr:colOff>
      <xdr:row>3</xdr:row>
      <xdr:rowOff>257175</xdr:rowOff>
    </xdr:to>
    <xdr:pic>
      <xdr:nvPicPr>
        <xdr:cNvPr id="3" name="Picture 4" descr="bd14578_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3</xdr:row>
      <xdr:rowOff>114300</xdr:rowOff>
    </xdr:from>
    <xdr:to>
      <xdr:col>8</xdr:col>
      <xdr:colOff>76200</xdr:colOff>
      <xdr:row>3</xdr:row>
      <xdr:rowOff>257175</xdr:rowOff>
    </xdr:to>
    <xdr:pic>
      <xdr:nvPicPr>
        <xdr:cNvPr id="4" name="Picture 5" descr="bd14578_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3</xdr:row>
      <xdr:rowOff>114300</xdr:rowOff>
    </xdr:from>
    <xdr:to>
      <xdr:col>10</xdr:col>
      <xdr:colOff>76200</xdr:colOff>
      <xdr:row>3</xdr:row>
      <xdr:rowOff>257175</xdr:rowOff>
    </xdr:to>
    <xdr:pic>
      <xdr:nvPicPr>
        <xdr:cNvPr id="5" name="Picture 6" descr="bd14578_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3</xdr:row>
      <xdr:rowOff>114300</xdr:rowOff>
    </xdr:from>
    <xdr:to>
      <xdr:col>12</xdr:col>
      <xdr:colOff>76200</xdr:colOff>
      <xdr:row>3</xdr:row>
      <xdr:rowOff>257175</xdr:rowOff>
    </xdr:to>
    <xdr:pic>
      <xdr:nvPicPr>
        <xdr:cNvPr id="6" name="Picture 7" descr="bd14578_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</xdr:row>
      <xdr:rowOff>114300</xdr:rowOff>
    </xdr:from>
    <xdr:to>
      <xdr:col>14</xdr:col>
      <xdr:colOff>66675</xdr:colOff>
      <xdr:row>3</xdr:row>
      <xdr:rowOff>257175</xdr:rowOff>
    </xdr:to>
    <xdr:pic>
      <xdr:nvPicPr>
        <xdr:cNvPr id="7" name="Picture 8" descr="bd14578_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3</xdr:row>
      <xdr:rowOff>114300</xdr:rowOff>
    </xdr:from>
    <xdr:to>
      <xdr:col>16</xdr:col>
      <xdr:colOff>66675</xdr:colOff>
      <xdr:row>3</xdr:row>
      <xdr:rowOff>257175</xdr:rowOff>
    </xdr:to>
    <xdr:pic>
      <xdr:nvPicPr>
        <xdr:cNvPr id="8" name="Picture 9" descr="bd14578_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3</xdr:row>
      <xdr:rowOff>114300</xdr:rowOff>
    </xdr:from>
    <xdr:to>
      <xdr:col>18</xdr:col>
      <xdr:colOff>66675</xdr:colOff>
      <xdr:row>3</xdr:row>
      <xdr:rowOff>257175</xdr:rowOff>
    </xdr:to>
    <xdr:pic>
      <xdr:nvPicPr>
        <xdr:cNvPr id="9" name="Picture 10" descr="bd14578_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3</xdr:row>
      <xdr:rowOff>114300</xdr:rowOff>
    </xdr:from>
    <xdr:to>
      <xdr:col>20</xdr:col>
      <xdr:colOff>76200</xdr:colOff>
      <xdr:row>3</xdr:row>
      <xdr:rowOff>257175</xdr:rowOff>
    </xdr:to>
    <xdr:pic>
      <xdr:nvPicPr>
        <xdr:cNvPr id="10" name="Picture 11" descr="bd14578_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171450</xdr:colOff>
      <xdr:row>3</xdr:row>
      <xdr:rowOff>114300</xdr:rowOff>
    </xdr:from>
    <xdr:to>
      <xdr:col>22</xdr:col>
      <xdr:colOff>66675</xdr:colOff>
      <xdr:row>3</xdr:row>
      <xdr:rowOff>257175</xdr:rowOff>
    </xdr:to>
    <xdr:pic>
      <xdr:nvPicPr>
        <xdr:cNvPr id="11" name="Picture 12" descr="bd14578_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171450</xdr:colOff>
      <xdr:row>3</xdr:row>
      <xdr:rowOff>114300</xdr:rowOff>
    </xdr:from>
    <xdr:to>
      <xdr:col>24</xdr:col>
      <xdr:colOff>66675</xdr:colOff>
      <xdr:row>3</xdr:row>
      <xdr:rowOff>257175</xdr:rowOff>
    </xdr:to>
    <xdr:pic>
      <xdr:nvPicPr>
        <xdr:cNvPr id="12" name="Picture 13" descr="bd14578_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180975</xdr:colOff>
      <xdr:row>3</xdr:row>
      <xdr:rowOff>114300</xdr:rowOff>
    </xdr:from>
    <xdr:to>
      <xdr:col>26</xdr:col>
      <xdr:colOff>76200</xdr:colOff>
      <xdr:row>3</xdr:row>
      <xdr:rowOff>257175</xdr:rowOff>
    </xdr:to>
    <xdr:pic>
      <xdr:nvPicPr>
        <xdr:cNvPr id="13" name="Picture 14" descr="bd14578_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00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0</xdr:row>
      <xdr:rowOff>152400</xdr:rowOff>
    </xdr:from>
    <xdr:to>
      <xdr:col>13</xdr:col>
      <xdr:colOff>514350</xdr:colOff>
      <xdr:row>1</xdr:row>
      <xdr:rowOff>133350</xdr:rowOff>
    </xdr:to>
    <xdr:pic>
      <xdr:nvPicPr>
        <xdr:cNvPr id="1" name="Picture 64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52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1</xdr:row>
      <xdr:rowOff>161925</xdr:rowOff>
    </xdr:from>
    <xdr:to>
      <xdr:col>9</xdr:col>
      <xdr:colOff>123825</xdr:colOff>
      <xdr:row>1</xdr:row>
      <xdr:rowOff>304800</xdr:rowOff>
    </xdr:to>
    <xdr:pic>
      <xdr:nvPicPr>
        <xdr:cNvPr id="1" name="Picture 1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57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419100</xdr:colOff>
      <xdr:row>0</xdr:row>
      <xdr:rowOff>142875</xdr:rowOff>
    </xdr:from>
    <xdr:to>
      <xdr:col>14</xdr:col>
      <xdr:colOff>561975</xdr:colOff>
      <xdr:row>1</xdr:row>
      <xdr:rowOff>123825</xdr:rowOff>
    </xdr:to>
    <xdr:pic>
      <xdr:nvPicPr>
        <xdr:cNvPr id="1" name="Picture 64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42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152400</xdr:colOff>
      <xdr:row>0</xdr:row>
      <xdr:rowOff>142875</xdr:rowOff>
    </xdr:from>
    <xdr:to>
      <xdr:col>16</xdr:col>
      <xdr:colOff>47625</xdr:colOff>
      <xdr:row>1</xdr:row>
      <xdr:rowOff>123825</xdr:rowOff>
    </xdr:to>
    <xdr:pic>
      <xdr:nvPicPr>
        <xdr:cNvPr id="1" name="Picture 64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42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161925</xdr:rowOff>
    </xdr:from>
    <xdr:to>
      <xdr:col>5</xdr:col>
      <xdr:colOff>352425</xdr:colOff>
      <xdr:row>1</xdr:row>
      <xdr:rowOff>304800</xdr:rowOff>
    </xdr:to>
    <xdr:pic>
      <xdr:nvPicPr>
        <xdr:cNvPr id="1" name="Picture 1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57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161925</xdr:rowOff>
    </xdr:from>
    <xdr:to>
      <xdr:col>6</xdr:col>
      <xdr:colOff>200025</xdr:colOff>
      <xdr:row>1</xdr:row>
      <xdr:rowOff>304800</xdr:rowOff>
    </xdr:to>
    <xdr:pic>
      <xdr:nvPicPr>
        <xdr:cNvPr id="1" name="Picture 2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57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</xdr:row>
      <xdr:rowOff>161925</xdr:rowOff>
    </xdr:from>
    <xdr:to>
      <xdr:col>5</xdr:col>
      <xdr:colOff>180975</xdr:colOff>
      <xdr:row>1</xdr:row>
      <xdr:rowOff>304800</xdr:rowOff>
    </xdr:to>
    <xdr:pic>
      <xdr:nvPicPr>
        <xdr:cNvPr id="1" name="Picture 1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257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161925</xdr:rowOff>
    </xdr:from>
    <xdr:to>
      <xdr:col>5</xdr:col>
      <xdr:colOff>142875</xdr:colOff>
      <xdr:row>1</xdr:row>
      <xdr:rowOff>304800</xdr:rowOff>
    </xdr:to>
    <xdr:pic>
      <xdr:nvPicPr>
        <xdr:cNvPr id="1" name="Picture 1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57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142875</xdr:rowOff>
    </xdr:from>
    <xdr:to>
      <xdr:col>10</xdr:col>
      <xdr:colOff>190500</xdr:colOff>
      <xdr:row>1</xdr:row>
      <xdr:rowOff>123825</xdr:rowOff>
    </xdr:to>
    <xdr:pic>
      <xdr:nvPicPr>
        <xdr:cNvPr id="1" name="Picture 431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42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</xdr:row>
      <xdr:rowOff>171450</xdr:rowOff>
    </xdr:from>
    <xdr:to>
      <xdr:col>3</xdr:col>
      <xdr:colOff>333375</xdr:colOff>
      <xdr:row>1</xdr:row>
      <xdr:rowOff>314325</xdr:rowOff>
    </xdr:to>
    <xdr:pic>
      <xdr:nvPicPr>
        <xdr:cNvPr id="1" name="Picture 7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66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1</xdr:row>
      <xdr:rowOff>161925</xdr:rowOff>
    </xdr:from>
    <xdr:to>
      <xdr:col>5</xdr:col>
      <xdr:colOff>371475</xdr:colOff>
      <xdr:row>1</xdr:row>
      <xdr:rowOff>304800</xdr:rowOff>
    </xdr:to>
    <xdr:pic>
      <xdr:nvPicPr>
        <xdr:cNvPr id="1" name="Picture 1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57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1</xdr:row>
      <xdr:rowOff>161925</xdr:rowOff>
    </xdr:from>
    <xdr:to>
      <xdr:col>4</xdr:col>
      <xdr:colOff>790575</xdr:colOff>
      <xdr:row>1</xdr:row>
      <xdr:rowOff>304800</xdr:rowOff>
    </xdr:to>
    <xdr:pic>
      <xdr:nvPicPr>
        <xdr:cNvPr id="1" name="Picture 1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57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1</xdr:row>
      <xdr:rowOff>161925</xdr:rowOff>
    </xdr:from>
    <xdr:to>
      <xdr:col>5</xdr:col>
      <xdr:colOff>66675</xdr:colOff>
      <xdr:row>1</xdr:row>
      <xdr:rowOff>304800</xdr:rowOff>
    </xdr:to>
    <xdr:pic>
      <xdr:nvPicPr>
        <xdr:cNvPr id="1" name="Picture 1" descr="bd14578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57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zoomScalePageLayoutView="0" workbookViewId="0" topLeftCell="A1">
      <selection activeCell="N43" sqref="N43:O43"/>
    </sheetView>
  </sheetViews>
  <sheetFormatPr defaultColWidth="9.140625" defaultRowHeight="12.75"/>
  <cols>
    <col min="1" max="1" width="5.7109375" style="83" customWidth="1"/>
    <col min="2" max="2" width="25.7109375" style="0" customWidth="1"/>
    <col min="3" max="3" width="8.7109375" style="0" customWidth="1"/>
    <col min="4" max="4" width="5.7109375" style="0" customWidth="1"/>
    <col min="5" max="5" width="5.7109375" style="83" customWidth="1"/>
    <col min="6" max="6" width="25.7109375" style="0" customWidth="1"/>
    <col min="7" max="7" width="8.7109375" style="0" customWidth="1"/>
    <col min="8" max="8" width="5.7109375" style="0" customWidth="1"/>
    <col min="9" max="9" width="5.7109375" style="83" customWidth="1"/>
    <col min="10" max="10" width="23.7109375" style="0" customWidth="1"/>
    <col min="11" max="11" width="8.7109375" style="0" customWidth="1"/>
    <col min="12" max="12" width="5.7109375" style="0" customWidth="1"/>
    <col min="13" max="13" width="5.7109375" style="83" customWidth="1"/>
    <col min="14" max="14" width="24.28125" style="0" customWidth="1"/>
    <col min="15" max="15" width="8.7109375" style="0" customWidth="1"/>
  </cols>
  <sheetData>
    <row r="1" ht="16.5" customHeight="1" thickBot="1"/>
    <row r="2" spans="1:15" ht="16.5" customHeight="1" thickBot="1">
      <c r="A2" s="462" t="s">
        <v>78</v>
      </c>
      <c r="B2" s="463"/>
      <c r="C2" s="464"/>
      <c r="E2" s="462" t="s">
        <v>28</v>
      </c>
      <c r="F2" s="463"/>
      <c r="G2" s="464"/>
      <c r="I2" s="462" t="s">
        <v>32</v>
      </c>
      <c r="J2" s="463"/>
      <c r="K2" s="464"/>
      <c r="M2" s="462" t="s">
        <v>39</v>
      </c>
      <c r="N2" s="463"/>
      <c r="O2" s="464"/>
    </row>
    <row r="3" spans="1:15" ht="16.5" customHeight="1" thickTop="1">
      <c r="A3" s="457">
        <v>1</v>
      </c>
      <c r="B3" s="455" t="str">
        <f>INDEX('SKOK S MJESTA'!$B$6:$B$18,MATCH(A3,'SKOK S MJESTA'!$J$6:$J$18,))</f>
        <v>LANČIĆ KNAPIĆ</v>
      </c>
      <c r="C3" s="456">
        <v>30</v>
      </c>
      <c r="E3" s="457">
        <v>1</v>
      </c>
      <c r="F3" s="455" t="str">
        <f>INDEX('HODANJE NA ŠTAKAMA'!$B$6:$B$18,MATCH(E3,'HODANJE NA ŠTAKAMA'!$G$6:$G$18,))</f>
        <v>STAŽNJEVEC</v>
      </c>
      <c r="G3" s="456">
        <v>30</v>
      </c>
      <c r="I3" s="457">
        <v>1</v>
      </c>
      <c r="J3" s="455" t="str">
        <f>INDEX('SASTAVLJANJE PLUGA'!$B$6:$B$18,MATCH(I3,'SASTAVLJANJE PLUGA'!$G$6:$G$18,))</f>
        <v>SALINOVEC</v>
      </c>
      <c r="K3" s="456">
        <v>30</v>
      </c>
      <c r="M3" s="457">
        <v>1</v>
      </c>
      <c r="N3" s="455" t="str">
        <f>'POTEZANJE ŠTAPA'!Y7</f>
        <v>SALINOVEC</v>
      </c>
      <c r="O3" s="456">
        <v>30</v>
      </c>
    </row>
    <row r="4" spans="1:15" ht="16.5" customHeight="1">
      <c r="A4" s="457">
        <v>2</v>
      </c>
      <c r="B4" s="455" t="str">
        <f>INDEX('SKOK S MJESTA'!$B$6:$B$18,MATCH(A4,'SKOK S MJESTA'!$J$6:$J$18,))</f>
        <v>POLJANA BIŠKUPEČKA</v>
      </c>
      <c r="C4" s="456">
        <v>25</v>
      </c>
      <c r="E4" s="457">
        <v>2</v>
      </c>
      <c r="F4" s="455" t="str">
        <f>INDEX('HODANJE NA ŠTAKAMA'!$B$6:$B$18,MATCH(E4,'HODANJE NA ŠTAKAMA'!$G$6:$G$18,))</f>
        <v>SALINOVEC</v>
      </c>
      <c r="G4" s="456">
        <v>25</v>
      </c>
      <c r="I4" s="457">
        <v>2</v>
      </c>
      <c r="J4" s="455" t="str">
        <f>INDEX('SASTAVLJANJE PLUGA'!$B$6:$B$18,MATCH(I4,'SASTAVLJANJE PLUGA'!$G$6:$G$18,))</f>
        <v>STAŽNJEVEC</v>
      </c>
      <c r="K4" s="456">
        <v>25</v>
      </c>
      <c r="M4" s="457">
        <v>2</v>
      </c>
      <c r="N4" s="455" t="str">
        <f>'POTEZANJE ŠTAPA'!Y9</f>
        <v>IVANEČKA ŽELJEZNICA</v>
      </c>
      <c r="O4" s="456">
        <v>25</v>
      </c>
    </row>
    <row r="5" spans="1:15" ht="16.5" customHeight="1">
      <c r="A5" s="457">
        <v>3</v>
      </c>
      <c r="B5" s="455" t="str">
        <f>INDEX('SKOK S MJESTA'!$B$6:$B$18,MATCH(A5,'SKOK S MJESTA'!$J$6:$J$18,))</f>
        <v>IVANEČKA ŽELJEZNICA</v>
      </c>
      <c r="C5" s="456">
        <v>23</v>
      </c>
      <c r="E5" s="457">
        <v>3</v>
      </c>
      <c r="F5" s="455" t="str">
        <f>INDEX('HODANJE NA ŠTAKAMA'!$B$6:$B$18,MATCH(E5,'HODANJE NA ŠTAKAMA'!$G$6:$G$18,))</f>
        <v>IVANEČKA ŽELJEZNICA</v>
      </c>
      <c r="G5" s="456">
        <v>23</v>
      </c>
      <c r="I5" s="457">
        <v>3</v>
      </c>
      <c r="J5" s="455" t="str">
        <f>INDEX('SASTAVLJANJE PLUGA'!$B$6:$B$18,MATCH(I5,'SASTAVLJANJE PLUGA'!$G$6:$G$18,))</f>
        <v>LANČIĆ KNAPIĆ</v>
      </c>
      <c r="K5" s="456">
        <v>23</v>
      </c>
      <c r="M5" s="457">
        <v>3</v>
      </c>
      <c r="N5" s="455" t="str">
        <f>'POTEZANJE ŠTAPA'!Y11</f>
        <v>ŠTEFANEC</v>
      </c>
      <c r="O5" s="456">
        <v>23</v>
      </c>
    </row>
    <row r="6" spans="1:15" ht="16.5" customHeight="1">
      <c r="A6" s="457">
        <v>4</v>
      </c>
      <c r="B6" s="455" t="str">
        <f>INDEX('SKOK S MJESTA'!$B$6:$B$18,MATCH(A6,'SKOK S MJESTA'!$J$6:$J$18,))</f>
        <v>LEPOGLAVSKA VES</v>
      </c>
      <c r="C6" s="456">
        <v>20</v>
      </c>
      <c r="E6" s="457">
        <v>4</v>
      </c>
      <c r="F6" s="455" t="str">
        <f>INDEX('HODANJE NA ŠTAKAMA'!$B$6:$B$18,MATCH(E6,'HODANJE NA ŠTAKAMA'!$G$6:$G$18,))</f>
        <v>POLJANA BIŠKUPEČKA</v>
      </c>
      <c r="G6" s="456">
        <v>20</v>
      </c>
      <c r="I6" s="457">
        <v>4</v>
      </c>
      <c r="J6" s="455" t="str">
        <f>INDEX('SASTAVLJANJE PLUGA'!$B$6:$B$18,MATCH(I6,'SASTAVLJANJE PLUGA'!$G$6:$G$18,))</f>
        <v>GORNJI BOGIČEVCI</v>
      </c>
      <c r="K6" s="456">
        <v>20</v>
      </c>
      <c r="M6" s="457">
        <v>4</v>
      </c>
      <c r="N6" s="455" t="str">
        <f>'POTEZANJE ŠTAPA'!Y13</f>
        <v>POLJANA BIŠKUPEČKA</v>
      </c>
      <c r="O6" s="456">
        <v>20</v>
      </c>
    </row>
    <row r="7" spans="1:15" ht="16.5" customHeight="1">
      <c r="A7" s="457">
        <v>5</v>
      </c>
      <c r="B7" s="455" t="str">
        <f>INDEX('SKOK S MJESTA'!$B$6:$B$18,MATCH(A7,'SKOK S MJESTA'!$J$6:$J$18,))</f>
        <v>ŠTEFANEC</v>
      </c>
      <c r="C7" s="456">
        <v>18</v>
      </c>
      <c r="E7" s="457">
        <v>5</v>
      </c>
      <c r="F7" s="455" t="str">
        <f>INDEX('HODANJE NA ŠTAKAMA'!$B$6:$B$18,MATCH(E7,'HODANJE NA ŠTAKAMA'!$G$6:$G$18,))</f>
        <v>LANČIĆ KNAPIĆ</v>
      </c>
      <c r="G7" s="456">
        <v>18</v>
      </c>
      <c r="I7" s="457">
        <v>5</v>
      </c>
      <c r="J7" s="455" t="str">
        <f>INDEX('SASTAVLJANJE PLUGA'!$B$6:$B$18,MATCH(I7,'SASTAVLJANJE PLUGA'!$G$6:$G$18,))</f>
        <v>LEPOGLAVSKA VES</v>
      </c>
      <c r="K7" s="456">
        <v>18</v>
      </c>
      <c r="M7" s="457">
        <v>5</v>
      </c>
      <c r="N7" s="455" t="str">
        <f>'POTEZANJE ŠTAPA'!Y15</f>
        <v>LANČIĆ KNAPIĆ</v>
      </c>
      <c r="O7" s="456">
        <v>18</v>
      </c>
    </row>
    <row r="8" spans="1:15" ht="16.5" customHeight="1">
      <c r="A8" s="457">
        <v>6</v>
      </c>
      <c r="B8" s="455" t="str">
        <f>INDEX('SKOK S MJESTA'!$B$6:$B$18,MATCH(A8,'SKOK S MJESTA'!$J$6:$J$18,))</f>
        <v>JALKOVEC</v>
      </c>
      <c r="C8" s="456">
        <v>16</v>
      </c>
      <c r="E8" s="457">
        <v>6</v>
      </c>
      <c r="F8" s="455" t="str">
        <f>INDEX('HODANJE NA ŠTAKAMA'!$B$6:$B$18,MATCH(E8,'HODANJE NA ŠTAKAMA'!$G$6:$G$18,))</f>
        <v>LEPOGLAVSKA VES</v>
      </c>
      <c r="G8" s="456">
        <v>16</v>
      </c>
      <c r="I8" s="457">
        <v>6</v>
      </c>
      <c r="J8" s="455" t="str">
        <f>INDEX('SASTAVLJANJE PLUGA'!$B$6:$B$18,MATCH(I8,'SASTAVLJANJE PLUGA'!$G$6:$G$18,))</f>
        <v>POLJANA BIŠKUPEČKA</v>
      </c>
      <c r="K8" s="456">
        <v>16</v>
      </c>
      <c r="M8" s="457">
        <v>6</v>
      </c>
      <c r="N8" s="455" t="str">
        <f>'POTEZANJE ŠTAPA'!Y17</f>
        <v>LEPOGLAVSKA VES</v>
      </c>
      <c r="O8" s="456">
        <v>16</v>
      </c>
    </row>
    <row r="9" spans="1:15" ht="16.5" customHeight="1">
      <c r="A9" s="457">
        <v>7</v>
      </c>
      <c r="B9" s="455" t="str">
        <f>INDEX('SKOK S MJESTA'!$B$6:$B$18,MATCH(A9,'SKOK S MJESTA'!$J$6:$J$18,))</f>
        <v>STAŽNJEVEC</v>
      </c>
      <c r="C9" s="456">
        <v>14</v>
      </c>
      <c r="E9" s="457">
        <v>7</v>
      </c>
      <c r="F9" s="455" t="str">
        <f>INDEX('HODANJE NA ŠTAKAMA'!$B$6:$B$18,MATCH(E9,'HODANJE NA ŠTAKAMA'!$G$6:$G$18,))</f>
        <v>JALKOVEC</v>
      </c>
      <c r="G9" s="456">
        <v>14</v>
      </c>
      <c r="I9" s="457">
        <v>7</v>
      </c>
      <c r="J9" s="455" t="str">
        <f>INDEX('SASTAVLJANJE PLUGA'!$B$6:$B$18,MATCH(I9,'SASTAVLJANJE PLUGA'!$G$6:$G$18,))</f>
        <v>STARA BRV</v>
      </c>
      <c r="K9" s="456">
        <v>14</v>
      </c>
      <c r="M9" s="457">
        <v>7</v>
      </c>
      <c r="N9" s="455" t="str">
        <f>'POTEZANJE ŠTAPA'!Y19</f>
        <v>STARA BRV</v>
      </c>
      <c r="O9" s="456">
        <v>14</v>
      </c>
    </row>
    <row r="10" spans="1:15" ht="16.5" customHeight="1">
      <c r="A10" s="457">
        <v>8</v>
      </c>
      <c r="B10" s="455" t="str">
        <f>INDEX('SKOK S MJESTA'!$B$6:$B$18,MATCH(A10,'SKOK S MJESTA'!$J$6:$J$18,))</f>
        <v>SALINOVEC</v>
      </c>
      <c r="C10" s="456">
        <v>12</v>
      </c>
      <c r="E10" s="457">
        <v>8</v>
      </c>
      <c r="F10" s="455" t="str">
        <f>INDEX('HODANJE NA ŠTAKAMA'!$B$6:$B$18,MATCH(E10,'HODANJE NA ŠTAKAMA'!$G$6:$G$18,))</f>
        <v>GORNJI BOGIČEVCI</v>
      </c>
      <c r="G10" s="456">
        <v>12</v>
      </c>
      <c r="I10" s="457">
        <v>8</v>
      </c>
      <c r="J10" s="455" t="str">
        <f>INDEX('SASTAVLJANJE PLUGA'!$B$6:$B$18,MATCH(I10,'SASTAVLJANJE PLUGA'!$G$6:$G$18,))</f>
        <v>IVANEČKA ŽELJEZNICA</v>
      </c>
      <c r="K10" s="456">
        <v>12</v>
      </c>
      <c r="M10" s="457">
        <v>8</v>
      </c>
      <c r="N10" s="455" t="str">
        <f>'POTEZANJE ŠTAPA'!Y21</f>
        <v>STAŽNJEVEC</v>
      </c>
      <c r="O10" s="456">
        <v>12</v>
      </c>
    </row>
    <row r="11" spans="1:15" ht="16.5" customHeight="1">
      <c r="A11" s="457">
        <v>9</v>
      </c>
      <c r="B11" s="455" t="str">
        <f>INDEX('SKOK S MJESTA'!$B$6:$B$18,MATCH(A11,'SKOK S MJESTA'!$J$6:$J$18,))</f>
        <v>STARA BRV</v>
      </c>
      <c r="C11" s="456">
        <v>10</v>
      </c>
      <c r="E11" s="457">
        <v>9</v>
      </c>
      <c r="F11" s="455" t="str">
        <f>INDEX('HODANJE NA ŠTAKAMA'!$B$6:$B$18,MATCH(E11,'HODANJE NA ŠTAKAMA'!$G$6:$G$18,))</f>
        <v>ŠTEFANEC</v>
      </c>
      <c r="G11" s="456">
        <v>10</v>
      </c>
      <c r="I11" s="457">
        <v>9</v>
      </c>
      <c r="J11" s="455" t="str">
        <f>INDEX('SASTAVLJANJE PLUGA'!$B$6:$B$18,MATCH(I11,'SASTAVLJANJE PLUGA'!$G$6:$G$18,))</f>
        <v>JALKOVEC</v>
      </c>
      <c r="K11" s="456">
        <v>10</v>
      </c>
      <c r="M11" s="457">
        <v>9</v>
      </c>
      <c r="N11" s="455" t="str">
        <f>'POTEZANJE ŠTAPA'!Y23</f>
        <v>GORNJI BOGIČEVCI</v>
      </c>
      <c r="O11" s="456">
        <v>10</v>
      </c>
    </row>
    <row r="12" spans="1:15" ht="16.5" customHeight="1">
      <c r="A12" s="457">
        <v>10</v>
      </c>
      <c r="B12" s="455" t="str">
        <f>INDEX('SKOK S MJESTA'!$B$6:$B$18,MATCH(A12,'SKOK S MJESTA'!$J$6:$J$18,))</f>
        <v>GORNJI BOGIČEVCI</v>
      </c>
      <c r="C12" s="456">
        <v>8</v>
      </c>
      <c r="E12" s="457">
        <v>10</v>
      </c>
      <c r="F12" s="455" t="e">
        <f>INDEX('HODANJE NA ŠTAKAMA'!$B$6:$B$18,MATCH(E12,'HODANJE NA ŠTAKAMA'!$G$6:$G$18,))</f>
        <v>#N/A</v>
      </c>
      <c r="G12" s="456">
        <v>8</v>
      </c>
      <c r="I12" s="457">
        <v>10</v>
      </c>
      <c r="J12" s="455" t="str">
        <f>INDEX('SASTAVLJANJE PLUGA'!$B$6:$B$18,MATCH(I12,'SASTAVLJANJE PLUGA'!$G$6:$G$18,))</f>
        <v>ŠTEFANEC</v>
      </c>
      <c r="K12" s="456">
        <v>8</v>
      </c>
      <c r="M12" s="457">
        <v>10</v>
      </c>
      <c r="N12" s="455" t="str">
        <f>'POTEZANJE ŠTAPA'!Y25</f>
        <v>JALKOVEC</v>
      </c>
      <c r="O12" s="456">
        <v>8</v>
      </c>
    </row>
    <row r="13" spans="1:15" ht="16.5" customHeight="1">
      <c r="A13" s="457">
        <v>11</v>
      </c>
      <c r="B13" s="455"/>
      <c r="C13" s="456"/>
      <c r="E13" s="457">
        <v>11</v>
      </c>
      <c r="F13" s="455"/>
      <c r="G13" s="456"/>
      <c r="I13" s="457">
        <v>11</v>
      </c>
      <c r="J13" s="455"/>
      <c r="K13" s="456"/>
      <c r="M13" s="457">
        <v>11</v>
      </c>
      <c r="N13" s="455"/>
      <c r="O13" s="456"/>
    </row>
    <row r="14" spans="1:15" ht="16.5" customHeight="1" thickBot="1">
      <c r="A14" s="459">
        <v>12</v>
      </c>
      <c r="B14" s="453"/>
      <c r="C14" s="454"/>
      <c r="E14" s="459">
        <v>12</v>
      </c>
      <c r="F14" s="453"/>
      <c r="G14" s="454"/>
      <c r="I14" s="459">
        <v>12</v>
      </c>
      <c r="J14" s="453"/>
      <c r="K14" s="454"/>
      <c r="M14" s="459">
        <v>12</v>
      </c>
      <c r="N14" s="453"/>
      <c r="O14" s="454"/>
    </row>
    <row r="15" ht="16.5" customHeight="1"/>
    <row r="16" ht="16.5" customHeight="1" thickBot="1"/>
    <row r="17" spans="1:15" ht="16.5" customHeight="1" thickBot="1">
      <c r="A17" s="462" t="s">
        <v>33</v>
      </c>
      <c r="B17" s="463"/>
      <c r="C17" s="464"/>
      <c r="E17" s="462" t="s">
        <v>34</v>
      </c>
      <c r="F17" s="463"/>
      <c r="G17" s="464"/>
      <c r="I17" s="462" t="s">
        <v>79</v>
      </c>
      <c r="J17" s="463"/>
      <c r="K17" s="464"/>
      <c r="M17" s="462" t="s">
        <v>35</v>
      </c>
      <c r="N17" s="463"/>
      <c r="O17" s="464"/>
    </row>
    <row r="18" spans="1:15" ht="16.5" customHeight="1" thickTop="1">
      <c r="A18" s="457">
        <v>1</v>
      </c>
      <c r="B18" s="455" t="str">
        <f>INDEX('PENJANJE NA STUP'!$B$6:$B$18,MATCH(A18,'PENJANJE NA STUP'!$E$6:$E$18,))</f>
        <v>STAŽNJEVEC</v>
      </c>
      <c r="C18" s="456">
        <v>30</v>
      </c>
      <c r="E18" s="457">
        <v>1</v>
      </c>
      <c r="F18" s="455" t="str">
        <f>INDEX('NOŠENJE KOŠARE NA GLAVI'!$B$6:$B$18,MATCH(E18,'NOŠENJE KOŠARE NA GLAVI'!$G$6:$G$18,))</f>
        <v>GORNJI BOGIČEVCI</v>
      </c>
      <c r="G18" s="456">
        <v>30</v>
      </c>
      <c r="I18" s="457">
        <v>1</v>
      </c>
      <c r="J18" s="455" t="str">
        <f>INDEX('TRČANJE U VREČI'!$B$6:$B$18,MATCH(I18,'TRČANJE U VREČI'!$G$6:$G$18,))</f>
        <v>STAŽNJEVEC</v>
      </c>
      <c r="K18" s="456">
        <v>30</v>
      </c>
      <c r="M18" s="457">
        <v>1</v>
      </c>
      <c r="N18" s="455" t="str">
        <f>INDEX('VOŽNJA ŽIVIH TAČKI'!$B$6:$B$18,MATCH(M18,'VOŽNJA ŽIVIH TAČKI'!$G$6:$G$18,))</f>
        <v>SALINOVEC</v>
      </c>
      <c r="O18" s="456">
        <v>30</v>
      </c>
    </row>
    <row r="19" spans="1:15" ht="16.5" customHeight="1">
      <c r="A19" s="457">
        <v>2</v>
      </c>
      <c r="B19" s="455" t="str">
        <f>INDEX('PENJANJE NA STUP'!$B$6:$B$18,MATCH(A19,'PENJANJE NA STUP'!$E$6:$E$18,))</f>
        <v>LEPOGLAVSKA VES</v>
      </c>
      <c r="C19" s="456">
        <v>25</v>
      </c>
      <c r="E19" s="457">
        <v>2</v>
      </c>
      <c r="F19" s="455" t="str">
        <f>INDEX('NOŠENJE KOŠARE NA GLAVI'!$B$6:$B$18,MATCH(E19,'NOŠENJE KOŠARE NA GLAVI'!$G$6:$G$18,))</f>
        <v>SALINOVEC</v>
      </c>
      <c r="G19" s="456">
        <v>25</v>
      </c>
      <c r="I19" s="457">
        <v>2</v>
      </c>
      <c r="J19" s="455" t="str">
        <f>INDEX('TRČANJE U VREČI'!$B$6:$B$18,MATCH(I19,'TRČANJE U VREČI'!$G$6:$G$18,))</f>
        <v>JALKOVEC</v>
      </c>
      <c r="K19" s="456">
        <v>25</v>
      </c>
      <c r="M19" s="457">
        <v>2</v>
      </c>
      <c r="N19" s="455" t="str">
        <f>INDEX('VOŽNJA ŽIVIH TAČKI'!$B$6:$B$18,MATCH(M19,'VOŽNJA ŽIVIH TAČKI'!$G$6:$G$18,))</f>
        <v>LANČIĆ KNAPIĆ</v>
      </c>
      <c r="O19" s="456">
        <v>25</v>
      </c>
    </row>
    <row r="20" spans="1:15" ht="16.5" customHeight="1">
      <c r="A20" s="457">
        <v>3</v>
      </c>
      <c r="B20" s="455" t="str">
        <f>INDEX('PENJANJE NA STUP'!$B$6:$B$18,MATCH(A20,'PENJANJE NA STUP'!$E$6:$E$18,))</f>
        <v>LANČIĆ KNAPIĆ</v>
      </c>
      <c r="C20" s="456">
        <v>23</v>
      </c>
      <c r="E20" s="457">
        <v>3</v>
      </c>
      <c r="F20" s="455" t="str">
        <f>INDEX('NOŠENJE KOŠARE NA GLAVI'!$B$6:$B$18,MATCH(E20,'NOŠENJE KOŠARE NA GLAVI'!$G$6:$G$18,))</f>
        <v>STAŽNJEVEC</v>
      </c>
      <c r="G20" s="456">
        <v>23</v>
      </c>
      <c r="I20" s="457">
        <v>3</v>
      </c>
      <c r="J20" s="455" t="str">
        <f>INDEX('TRČANJE U VREČI'!$B$6:$B$18,MATCH(I20,'TRČANJE U VREČI'!$G$6:$G$18,))</f>
        <v>SALINOVEC</v>
      </c>
      <c r="K20" s="456">
        <v>23</v>
      </c>
      <c r="M20" s="457">
        <v>3</v>
      </c>
      <c r="N20" s="455" t="str">
        <f>INDEX('VOŽNJA ŽIVIH TAČKI'!$B$6:$B$18,MATCH(M20,'VOŽNJA ŽIVIH TAČKI'!$G$6:$G$18,))</f>
        <v>IVANEČKA ŽELJEZNICA</v>
      </c>
      <c r="O20" s="456">
        <v>23</v>
      </c>
    </row>
    <row r="21" spans="1:15" ht="16.5" customHeight="1">
      <c r="A21" s="457">
        <v>4</v>
      </c>
      <c r="B21" s="455" t="str">
        <f>INDEX('PENJANJE NA STUP'!$B$6:$B$18,MATCH(A21,'PENJANJE NA STUP'!$E$6:$E$18,))</f>
        <v>IVANEČKA ŽELJEZNICA</v>
      </c>
      <c r="C21" s="456">
        <v>20</v>
      </c>
      <c r="E21" s="457">
        <v>4</v>
      </c>
      <c r="F21" s="455" t="str">
        <f>INDEX('NOŠENJE KOŠARE NA GLAVI'!$B$6:$B$18,MATCH(E21,'NOŠENJE KOŠARE NA GLAVI'!$G$6:$G$18,))</f>
        <v>LEPOGLAVSKA VES</v>
      </c>
      <c r="G21" s="456">
        <v>20</v>
      </c>
      <c r="I21" s="457">
        <v>4</v>
      </c>
      <c r="J21" s="455" t="str">
        <f>INDEX('TRČANJE U VREČI'!$B$6:$B$18,MATCH(I21,'TRČANJE U VREČI'!$G$6:$G$18,))</f>
        <v>ŠTEFANEC</v>
      </c>
      <c r="K21" s="456">
        <v>20</v>
      </c>
      <c r="M21" s="457">
        <v>4</v>
      </c>
      <c r="N21" s="455" t="str">
        <f>INDEX('VOŽNJA ŽIVIH TAČKI'!$B$6:$B$18,MATCH(M21,'VOŽNJA ŽIVIH TAČKI'!$G$6:$G$18,))</f>
        <v>STAŽNJEVEC</v>
      </c>
      <c r="O21" s="456">
        <v>20</v>
      </c>
    </row>
    <row r="22" spans="1:15" ht="16.5" customHeight="1">
      <c r="A22" s="457">
        <v>5</v>
      </c>
      <c r="B22" s="455" t="str">
        <f>INDEX('PENJANJE NA STUP'!$B$6:$B$18,MATCH(A22,'PENJANJE NA STUP'!$E$6:$E$18,))</f>
        <v>SALINOVEC</v>
      </c>
      <c r="C22" s="456">
        <v>18</v>
      </c>
      <c r="E22" s="457">
        <v>5</v>
      </c>
      <c r="F22" s="455" t="str">
        <f>INDEX('NOŠENJE KOŠARE NA GLAVI'!$B$6:$B$18,MATCH(E22,'NOŠENJE KOŠARE NA GLAVI'!$G$6:$G$18,))</f>
        <v>IVANEČKA ŽELJEZNICA</v>
      </c>
      <c r="G22" s="456">
        <v>18</v>
      </c>
      <c r="I22" s="457">
        <v>5</v>
      </c>
      <c r="J22" s="455" t="str">
        <f>INDEX('TRČANJE U VREČI'!$B$6:$B$18,MATCH(I22,'TRČANJE U VREČI'!$G$6:$G$18,))</f>
        <v>LANČIĆ KNAPIĆ</v>
      </c>
      <c r="K22" s="456">
        <v>18</v>
      </c>
      <c r="M22" s="457">
        <v>5</v>
      </c>
      <c r="N22" s="455" t="str">
        <f>INDEX('VOŽNJA ŽIVIH TAČKI'!$B$6:$B$18,MATCH(M22,'VOŽNJA ŽIVIH TAČKI'!$G$6:$G$18,))</f>
        <v>LEPOGLAVSKA VES</v>
      </c>
      <c r="O22" s="456">
        <v>18</v>
      </c>
    </row>
    <row r="23" spans="1:15" ht="16.5" customHeight="1">
      <c r="A23" s="457">
        <v>6</v>
      </c>
      <c r="B23" s="455" t="str">
        <f>INDEX('PENJANJE NA STUP'!$B$6:$B$18,MATCH(A23,'PENJANJE NA STUP'!$E$6:$E$18,))</f>
        <v>JALKOVEC</v>
      </c>
      <c r="C23" s="456">
        <v>16</v>
      </c>
      <c r="E23" s="457">
        <v>6</v>
      </c>
      <c r="F23" s="455" t="str">
        <f>INDEX('NOŠENJE KOŠARE NA GLAVI'!$B$6:$B$18,MATCH(E23,'NOŠENJE KOŠARE NA GLAVI'!$G$6:$G$18,))</f>
        <v>LANČIĆ KNAPIĆ</v>
      </c>
      <c r="G23" s="456">
        <v>16</v>
      </c>
      <c r="I23" s="457">
        <v>6</v>
      </c>
      <c r="J23" s="455" t="str">
        <f>INDEX('TRČANJE U VREČI'!$B$6:$B$18,MATCH(I23,'TRČANJE U VREČI'!$G$6:$G$18,))</f>
        <v>POLJANA BIŠKUPEČKA</v>
      </c>
      <c r="K23" s="456">
        <v>16</v>
      </c>
      <c r="M23" s="457">
        <v>6</v>
      </c>
      <c r="N23" s="455" t="str">
        <f>INDEX('VOŽNJA ŽIVIH TAČKI'!$B$6:$B$18,MATCH(M23,'VOŽNJA ŽIVIH TAČKI'!$G$6:$G$18,))</f>
        <v>JALKOVEC</v>
      </c>
      <c r="O23" s="456">
        <v>16</v>
      </c>
    </row>
    <row r="24" spans="1:15" ht="16.5" customHeight="1">
      <c r="A24" s="457">
        <v>7</v>
      </c>
      <c r="B24" s="455" t="str">
        <f>INDEX('PENJANJE NA STUP'!$B$6:$B$18,MATCH(A24,'PENJANJE NA STUP'!$E$6:$E$18,))</f>
        <v>ŠTEFANEC</v>
      </c>
      <c r="C24" s="456">
        <v>14</v>
      </c>
      <c r="E24" s="457">
        <v>7</v>
      </c>
      <c r="F24" s="455" t="str">
        <f>INDEX('NOŠENJE KOŠARE NA GLAVI'!$B$6:$B$18,MATCH(E24,'NOŠENJE KOŠARE NA GLAVI'!$G$6:$G$18,))</f>
        <v>ŠTEFANEC</v>
      </c>
      <c r="G24" s="456">
        <v>14</v>
      </c>
      <c r="I24" s="457">
        <v>7</v>
      </c>
      <c r="J24" s="455" t="str">
        <f>INDEX('TRČANJE U VREČI'!$B$6:$B$18,MATCH(I24,'TRČANJE U VREČI'!$G$6:$G$18,))</f>
        <v>GORNJI BOGIČEVCI</v>
      </c>
      <c r="K24" s="456">
        <v>14</v>
      </c>
      <c r="M24" s="457">
        <v>7</v>
      </c>
      <c r="N24" s="455" t="str">
        <f>INDEX('VOŽNJA ŽIVIH TAČKI'!$B$6:$B$18,MATCH(M24,'VOŽNJA ŽIVIH TAČKI'!$G$6:$G$18,))</f>
        <v>STARA BRV</v>
      </c>
      <c r="O24" s="456">
        <v>14</v>
      </c>
    </row>
    <row r="25" spans="1:15" ht="16.5" customHeight="1">
      <c r="A25" s="457">
        <v>8</v>
      </c>
      <c r="B25" s="455" t="e">
        <f>INDEX('PENJANJE NA STUP'!$B$6:$B$18,MATCH(A25,'PENJANJE NA STUP'!$E$6:$E$18,))</f>
        <v>#N/A</v>
      </c>
      <c r="C25" s="456">
        <v>12</v>
      </c>
      <c r="E25" s="457">
        <v>8</v>
      </c>
      <c r="F25" s="455" t="str">
        <f>INDEX('NOŠENJE KOŠARE NA GLAVI'!$B$6:$B$18,MATCH(E25,'NOŠENJE KOŠARE NA GLAVI'!$G$6:$G$18,))</f>
        <v>POLJANA BIŠKUPEČKA</v>
      </c>
      <c r="G25" s="456">
        <v>12</v>
      </c>
      <c r="I25" s="457">
        <v>8</v>
      </c>
      <c r="J25" s="455" t="str">
        <f>INDEX('TRČANJE U VREČI'!$B$6:$B$18,MATCH(I25,'TRČANJE U VREČI'!$G$6:$G$18,))</f>
        <v>STARA BRV</v>
      </c>
      <c r="K25" s="456">
        <v>12</v>
      </c>
      <c r="M25" s="457">
        <v>8</v>
      </c>
      <c r="N25" s="455" t="str">
        <f>INDEX('VOŽNJA ŽIVIH TAČKI'!$B$6:$B$18,MATCH(M25,'VOŽNJA ŽIVIH TAČKI'!$G$6:$G$18,))</f>
        <v>ŠTEFANEC</v>
      </c>
      <c r="O25" s="456">
        <v>12</v>
      </c>
    </row>
    <row r="26" spans="1:15" ht="16.5" customHeight="1">
      <c r="A26" s="457">
        <v>9</v>
      </c>
      <c r="B26" s="455" t="e">
        <f>INDEX('PENJANJE NA STUP'!$B$6:$B$18,MATCH(A26,'PENJANJE NA STUP'!$E$6:$E$18,))</f>
        <v>#N/A</v>
      </c>
      <c r="C26" s="456">
        <v>10</v>
      </c>
      <c r="E26" s="457">
        <v>9</v>
      </c>
      <c r="F26" s="455" t="str">
        <f>INDEX('NOŠENJE KOŠARE NA GLAVI'!$B$6:$B$18,MATCH(E26,'NOŠENJE KOŠARE NA GLAVI'!$G$6:$G$18,))</f>
        <v>JALKOVEC</v>
      </c>
      <c r="G26" s="456">
        <v>10</v>
      </c>
      <c r="I26" s="457">
        <v>9</v>
      </c>
      <c r="J26" s="455" t="str">
        <f>INDEX('TRČANJE U VREČI'!$B$6:$B$18,MATCH(I26,'TRČANJE U VREČI'!$G$6:$G$18,))</f>
        <v>IVANEČKA ŽELJEZNICA</v>
      </c>
      <c r="K26" s="456">
        <v>10</v>
      </c>
      <c r="M26" s="457">
        <v>9</v>
      </c>
      <c r="N26" s="455" t="str">
        <f>INDEX('VOŽNJA ŽIVIH TAČKI'!$B$6:$B$18,MATCH(M26,'VOŽNJA ŽIVIH TAČKI'!$G$6:$G$18,))</f>
        <v>POLJANA BIŠKUPEČKA</v>
      </c>
      <c r="O26" s="456">
        <v>10</v>
      </c>
    </row>
    <row r="27" spans="1:15" ht="16.5" customHeight="1">
      <c r="A27" s="457">
        <v>10</v>
      </c>
      <c r="B27" s="455" t="e">
        <f>INDEX('PENJANJE NA STUP'!$B$6:$B$18,MATCH(A27,'PENJANJE NA STUP'!$E$6:$E$18,))</f>
        <v>#N/A</v>
      </c>
      <c r="C27" s="456">
        <v>8</v>
      </c>
      <c r="E27" s="457">
        <v>10</v>
      </c>
      <c r="F27" s="455" t="str">
        <f>INDEX('NOŠENJE KOŠARE NA GLAVI'!$B$6:$B$18,MATCH(E27,'NOŠENJE KOŠARE NA GLAVI'!$G$6:$G$18,))</f>
        <v>STARA BRV</v>
      </c>
      <c r="G27" s="456">
        <v>8</v>
      </c>
      <c r="I27" s="457">
        <v>10</v>
      </c>
      <c r="J27" s="455" t="str">
        <f>INDEX('TRČANJE U VREČI'!$B$6:$B$18,MATCH(I27,'TRČANJE U VREČI'!$G$6:$G$18,))</f>
        <v>LEPOGLAVSKA VES</v>
      </c>
      <c r="K27" s="456">
        <v>8</v>
      </c>
      <c r="M27" s="457">
        <v>10</v>
      </c>
      <c r="N27" s="455" t="str">
        <f>INDEX('VOŽNJA ŽIVIH TAČKI'!$B$6:$B$18,MATCH(M27,'VOŽNJA ŽIVIH TAČKI'!$G$6:$G$18,))</f>
        <v>GORNJI BOGIČEVCI</v>
      </c>
      <c r="O27" s="456">
        <v>8</v>
      </c>
    </row>
    <row r="28" spans="1:15" ht="16.5" customHeight="1">
      <c r="A28" s="457">
        <v>11</v>
      </c>
      <c r="B28" s="455"/>
      <c r="C28" s="456"/>
      <c r="E28" s="457">
        <v>11</v>
      </c>
      <c r="F28" s="455"/>
      <c r="G28" s="456"/>
      <c r="I28" s="457">
        <v>11</v>
      </c>
      <c r="J28" s="455"/>
      <c r="K28" s="456"/>
      <c r="M28" s="457">
        <v>11</v>
      </c>
      <c r="N28" s="455"/>
      <c r="O28" s="456"/>
    </row>
    <row r="29" spans="1:15" ht="16.5" customHeight="1" thickBot="1">
      <c r="A29" s="459">
        <v>12</v>
      </c>
      <c r="B29" s="453"/>
      <c r="C29" s="454"/>
      <c r="E29" s="459">
        <v>12</v>
      </c>
      <c r="F29" s="453"/>
      <c r="G29" s="454"/>
      <c r="I29" s="459">
        <v>12</v>
      </c>
      <c r="J29" s="453"/>
      <c r="K29" s="454"/>
      <c r="M29" s="459">
        <v>12</v>
      </c>
      <c r="N29" s="453"/>
      <c r="O29" s="454"/>
    </row>
    <row r="30" ht="16.5" customHeight="1"/>
    <row r="31" ht="16.5" customHeight="1" thickBot="1"/>
    <row r="32" spans="1:15" ht="16.5" customHeight="1" thickBot="1">
      <c r="A32" s="462" t="s">
        <v>41</v>
      </c>
      <c r="B32" s="463"/>
      <c r="C32" s="464"/>
      <c r="E32" s="462" t="s">
        <v>24</v>
      </c>
      <c r="F32" s="463"/>
      <c r="G32" s="464"/>
      <c r="I32" s="462" t="s">
        <v>80</v>
      </c>
      <c r="J32" s="463"/>
      <c r="K32" s="464"/>
      <c r="M32" s="462" t="s">
        <v>81</v>
      </c>
      <c r="N32" s="463"/>
      <c r="O32" s="464"/>
    </row>
    <row r="33" spans="1:15" ht="16.5" customHeight="1" thickTop="1">
      <c r="A33" s="457">
        <v>1</v>
      </c>
      <c r="B33" s="455">
        <f>BIKOVANJE!Y7</f>
        <v>0</v>
      </c>
      <c r="C33" s="456">
        <v>30</v>
      </c>
      <c r="E33" s="457">
        <v>1</v>
      </c>
      <c r="F33" s="455" t="str">
        <f>INDEX('BACANJE KAMENA S RAMENA'!$B$6:$B$18,MATCH(E33,'BACANJE KAMENA S RAMENA'!$M$6:$M$18,))</f>
        <v>SALINOVEC</v>
      </c>
      <c r="G33" s="456">
        <v>30</v>
      </c>
      <c r="I33" s="457">
        <v>1</v>
      </c>
      <c r="J33" s="455"/>
      <c r="K33" s="456">
        <v>30</v>
      </c>
      <c r="M33" s="457">
        <v>1</v>
      </c>
      <c r="N33" s="455"/>
      <c r="O33" s="456">
        <v>30</v>
      </c>
    </row>
    <row r="34" spans="1:15" ht="16.5" customHeight="1">
      <c r="A34" s="457">
        <v>2</v>
      </c>
      <c r="B34" s="455">
        <f>BIKOVANJE!Y9</f>
        <v>0</v>
      </c>
      <c r="C34" s="456">
        <v>25</v>
      </c>
      <c r="E34" s="457">
        <v>2</v>
      </c>
      <c r="F34" s="455" t="str">
        <f>INDEX('BACANJE KAMENA S RAMENA'!$B$6:$B$18,MATCH(E34,'BACANJE KAMENA S RAMENA'!$M$6:$M$18,))</f>
        <v>POLJANA BIŠKUPEČKA</v>
      </c>
      <c r="G34" s="456">
        <v>25</v>
      </c>
      <c r="I34" s="457">
        <v>2</v>
      </c>
      <c r="J34" s="455"/>
      <c r="K34" s="456">
        <v>25</v>
      </c>
      <c r="M34" s="457">
        <v>2</v>
      </c>
      <c r="N34" s="455"/>
      <c r="O34" s="456">
        <v>25</v>
      </c>
    </row>
    <row r="35" spans="1:15" ht="16.5" customHeight="1">
      <c r="A35" s="457">
        <v>3</v>
      </c>
      <c r="B35" s="455">
        <f>BIKOVANJE!Y11</f>
        <v>0</v>
      </c>
      <c r="C35" s="456">
        <v>23</v>
      </c>
      <c r="E35" s="457">
        <v>3</v>
      </c>
      <c r="F35" s="455" t="str">
        <f>INDEX('BACANJE KAMENA S RAMENA'!$B$6:$B$18,MATCH(E35,'BACANJE KAMENA S RAMENA'!$M$6:$M$18,))</f>
        <v>LEPOGLAVSKA VES</v>
      </c>
      <c r="G35" s="456">
        <v>23</v>
      </c>
      <c r="I35" s="457">
        <v>3</v>
      </c>
      <c r="J35" s="455"/>
      <c r="K35" s="456">
        <v>23</v>
      </c>
      <c r="M35" s="457">
        <v>3</v>
      </c>
      <c r="N35" s="455"/>
      <c r="O35" s="456">
        <v>23</v>
      </c>
    </row>
    <row r="36" spans="1:15" ht="15">
      <c r="A36" s="457">
        <v>4</v>
      </c>
      <c r="B36" s="455">
        <f>BIKOVANJE!Y13</f>
        <v>0</v>
      </c>
      <c r="C36" s="456">
        <v>20</v>
      </c>
      <c r="E36" s="457">
        <v>4</v>
      </c>
      <c r="F36" s="455" t="str">
        <f>INDEX('BACANJE KAMENA S RAMENA'!$B$6:$B$18,MATCH(E36,'BACANJE KAMENA S RAMENA'!$M$6:$M$18,))</f>
        <v>IVANEČKA ŽELJEZNICA</v>
      </c>
      <c r="G36" s="456">
        <v>20</v>
      </c>
      <c r="I36" s="457">
        <v>4</v>
      </c>
      <c r="J36" s="455"/>
      <c r="K36" s="456">
        <v>20</v>
      </c>
      <c r="M36" s="457">
        <v>4</v>
      </c>
      <c r="N36" s="455"/>
      <c r="O36" s="456">
        <v>20</v>
      </c>
    </row>
    <row r="37" spans="1:15" ht="15">
      <c r="A37" s="457">
        <v>5</v>
      </c>
      <c r="B37" s="455">
        <f>BIKOVANJE!Y15</f>
        <v>0</v>
      </c>
      <c r="C37" s="456">
        <v>18</v>
      </c>
      <c r="E37" s="457">
        <v>5</v>
      </c>
      <c r="F37" s="455" t="str">
        <f>INDEX('BACANJE KAMENA S RAMENA'!$B$6:$B$18,MATCH(E37,'BACANJE KAMENA S RAMENA'!$M$6:$M$18,))</f>
        <v>LANČIĆ KNAPIĆ</v>
      </c>
      <c r="G37" s="456">
        <v>18</v>
      </c>
      <c r="I37" s="457">
        <v>5</v>
      </c>
      <c r="J37" s="455"/>
      <c r="K37" s="456">
        <v>18</v>
      </c>
      <c r="M37" s="457">
        <v>5</v>
      </c>
      <c r="N37" s="455"/>
      <c r="O37" s="456">
        <v>18</v>
      </c>
    </row>
    <row r="38" spans="1:15" ht="15">
      <c r="A38" s="457">
        <v>6</v>
      </c>
      <c r="B38" s="455">
        <f>BIKOVANJE!Y17</f>
        <v>0</v>
      </c>
      <c r="C38" s="456">
        <v>16</v>
      </c>
      <c r="E38" s="457">
        <v>6</v>
      </c>
      <c r="F38" s="455" t="str">
        <f>INDEX('BACANJE KAMENA S RAMENA'!$B$6:$B$18,MATCH(E38,'BACANJE KAMENA S RAMENA'!$M$6:$M$18,))</f>
        <v>JALKOVEC</v>
      </c>
      <c r="G38" s="456">
        <v>16</v>
      </c>
      <c r="I38" s="457">
        <v>6</v>
      </c>
      <c r="J38" s="455"/>
      <c r="K38" s="456">
        <v>16</v>
      </c>
      <c r="M38" s="457">
        <v>6</v>
      </c>
      <c r="N38" s="455"/>
      <c r="O38" s="456">
        <v>16</v>
      </c>
    </row>
    <row r="39" spans="1:15" ht="15">
      <c r="A39" s="457">
        <v>7</v>
      </c>
      <c r="B39" s="455">
        <f>BIKOVANJE!Y19</f>
        <v>0</v>
      </c>
      <c r="C39" s="456">
        <v>14</v>
      </c>
      <c r="E39" s="457">
        <v>7</v>
      </c>
      <c r="F39" s="455" t="str">
        <f>INDEX('BACANJE KAMENA S RAMENA'!$B$6:$B$18,MATCH(E39,'BACANJE KAMENA S RAMENA'!$M$6:$M$18,))</f>
        <v>STAŽNJEVEC</v>
      </c>
      <c r="G39" s="456">
        <v>14</v>
      </c>
      <c r="I39" s="457">
        <v>7</v>
      </c>
      <c r="J39" s="455"/>
      <c r="K39" s="456">
        <v>14</v>
      </c>
      <c r="M39" s="457">
        <v>7</v>
      </c>
      <c r="N39" s="455"/>
      <c r="O39" s="456">
        <v>14</v>
      </c>
    </row>
    <row r="40" spans="1:15" ht="15">
      <c r="A40" s="457">
        <v>8</v>
      </c>
      <c r="B40" s="455">
        <f>BIKOVANJE!Y21</f>
        <v>0</v>
      </c>
      <c r="C40" s="456">
        <v>12</v>
      </c>
      <c r="E40" s="457">
        <v>8</v>
      </c>
      <c r="F40" s="455" t="str">
        <f>INDEX('BACANJE KAMENA S RAMENA'!$B$6:$B$18,MATCH(E40,'BACANJE KAMENA S RAMENA'!$M$6:$M$18,))</f>
        <v>ŠTEFANEC</v>
      </c>
      <c r="G40" s="456">
        <v>12</v>
      </c>
      <c r="I40" s="457">
        <v>8</v>
      </c>
      <c r="J40" s="455"/>
      <c r="K40" s="456">
        <v>12</v>
      </c>
      <c r="M40" s="457">
        <v>8</v>
      </c>
      <c r="N40" s="455"/>
      <c r="O40" s="456">
        <v>12</v>
      </c>
    </row>
    <row r="41" spans="1:15" ht="15">
      <c r="A41" s="457">
        <v>9</v>
      </c>
      <c r="B41" s="455">
        <f>BIKOVANJE!Y23</f>
        <v>0</v>
      </c>
      <c r="C41" s="456">
        <v>10</v>
      </c>
      <c r="E41" s="457">
        <v>9</v>
      </c>
      <c r="F41" s="455" t="str">
        <f>INDEX('BACANJE KAMENA S RAMENA'!$B$6:$B$18,MATCH(E41,'BACANJE KAMENA S RAMENA'!$M$6:$M$18,))</f>
        <v>STARA BRV</v>
      </c>
      <c r="G41" s="456">
        <v>10</v>
      </c>
      <c r="I41" s="457">
        <v>9</v>
      </c>
      <c r="J41" s="455"/>
      <c r="K41" s="456">
        <v>10</v>
      </c>
      <c r="M41" s="457">
        <v>9</v>
      </c>
      <c r="N41" s="455"/>
      <c r="O41" s="456">
        <v>10</v>
      </c>
    </row>
    <row r="42" spans="1:15" ht="15">
      <c r="A42" s="457">
        <v>10</v>
      </c>
      <c r="B42" s="455">
        <f>BIKOVANJE!Y25</f>
        <v>0</v>
      </c>
      <c r="C42" s="456">
        <v>8</v>
      </c>
      <c r="E42" s="457">
        <v>10</v>
      </c>
      <c r="F42" s="455" t="str">
        <f>INDEX('BACANJE KAMENA S RAMENA'!$B$6:$B$18,MATCH(E42,'BACANJE KAMENA S RAMENA'!$M$6:$M$18,))</f>
        <v>GORNJI BOGIČEVCI</v>
      </c>
      <c r="G42" s="456">
        <v>8</v>
      </c>
      <c r="I42" s="457">
        <v>10</v>
      </c>
      <c r="J42" s="455"/>
      <c r="K42" s="456">
        <v>8</v>
      </c>
      <c r="M42" s="457">
        <v>10</v>
      </c>
      <c r="N42" s="455"/>
      <c r="O42" s="456">
        <v>8</v>
      </c>
    </row>
    <row r="43" spans="1:15" ht="15">
      <c r="A43" s="457">
        <v>11</v>
      </c>
      <c r="B43" s="455"/>
      <c r="C43" s="456"/>
      <c r="E43" s="457">
        <v>11</v>
      </c>
      <c r="F43" s="455"/>
      <c r="G43" s="456"/>
      <c r="I43" s="457">
        <v>11</v>
      </c>
      <c r="J43" s="455"/>
      <c r="K43" s="456"/>
      <c r="M43" s="457">
        <v>11</v>
      </c>
      <c r="N43" s="455"/>
      <c r="O43" s="456"/>
    </row>
    <row r="44" spans="1:15" ht="15.75" thickBot="1">
      <c r="A44" s="459">
        <v>12</v>
      </c>
      <c r="B44" s="453"/>
      <c r="C44" s="454"/>
      <c r="E44" s="459">
        <v>12</v>
      </c>
      <c r="F44" s="453"/>
      <c r="G44" s="454"/>
      <c r="I44" s="459">
        <v>12</v>
      </c>
      <c r="J44" s="453"/>
      <c r="K44" s="454"/>
      <c r="M44" s="459">
        <v>12</v>
      </c>
      <c r="N44" s="453"/>
      <c r="O44" s="454"/>
    </row>
  </sheetData>
  <sheetProtection/>
  <mergeCells count="12">
    <mergeCell ref="I17:K17"/>
    <mergeCell ref="M17:O17"/>
    <mergeCell ref="A32:C32"/>
    <mergeCell ref="E32:G32"/>
    <mergeCell ref="I32:K32"/>
    <mergeCell ref="M32:O32"/>
    <mergeCell ref="A2:C2"/>
    <mergeCell ref="E2:G2"/>
    <mergeCell ref="I2:K2"/>
    <mergeCell ref="M2:O2"/>
    <mergeCell ref="A17:C17"/>
    <mergeCell ref="E17:G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5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8.7109375" style="1" customWidth="1"/>
    <col min="2" max="2" width="38.7109375" style="1" customWidth="1"/>
    <col min="3" max="3" width="12.7109375" style="1" customWidth="1"/>
    <col min="4" max="4" width="10.7109375" style="1" hidden="1" customWidth="1"/>
    <col min="5" max="8" width="12.7109375" style="1" customWidth="1"/>
    <col min="9" max="11" width="9.140625" style="1" hidden="1" customWidth="1"/>
    <col min="12" max="16384" width="9.140625" style="1" customWidth="1"/>
  </cols>
  <sheetData>
    <row r="1" ht="7.5" customHeight="1"/>
    <row r="2" spans="1:8" ht="33.75" customHeight="1">
      <c r="A2" s="621" t="s">
        <v>57</v>
      </c>
      <c r="B2" s="621"/>
      <c r="C2" s="621"/>
      <c r="D2" s="621"/>
      <c r="E2" s="621"/>
      <c r="F2" s="621"/>
      <c r="G2" s="621"/>
      <c r="H2" s="621"/>
    </row>
    <row r="3" spans="1:8" ht="16.5" customHeight="1" thickBot="1">
      <c r="A3" s="2"/>
      <c r="B3" s="2"/>
      <c r="C3" s="2"/>
      <c r="D3" s="2"/>
      <c r="E3" s="2"/>
      <c r="F3" s="2"/>
      <c r="G3" s="2"/>
      <c r="H3" s="2"/>
    </row>
    <row r="4" spans="1:11" ht="16.5" customHeight="1">
      <c r="A4" s="632" t="s">
        <v>0</v>
      </c>
      <c r="B4" s="634" t="s">
        <v>1</v>
      </c>
      <c r="C4" s="636" t="s">
        <v>31</v>
      </c>
      <c r="D4" s="173" t="s">
        <v>61</v>
      </c>
      <c r="E4" s="638" t="s">
        <v>30</v>
      </c>
      <c r="F4" s="628" t="s">
        <v>29</v>
      </c>
      <c r="G4" s="624" t="s">
        <v>23</v>
      </c>
      <c r="H4" s="630" t="s">
        <v>22</v>
      </c>
      <c r="K4"/>
    </row>
    <row r="5" spans="1:11" ht="16.5" customHeight="1" thickBot="1">
      <c r="A5" s="633"/>
      <c r="B5" s="635"/>
      <c r="C5" s="637"/>
      <c r="D5" s="136" t="s">
        <v>62</v>
      </c>
      <c r="E5" s="639"/>
      <c r="F5" s="629"/>
      <c r="G5" s="625"/>
      <c r="H5" s="631"/>
      <c r="K5">
        <f>COUNTIF(K6:K17,"-")</f>
        <v>0</v>
      </c>
    </row>
    <row r="6" spans="1:11" ht="19.5" customHeight="1">
      <c r="A6" s="3" t="s">
        <v>7</v>
      </c>
      <c r="B6" s="97" t="str">
        <f>'ULAZNI PODACI'!B9</f>
        <v>STAŽNJEVEC</v>
      </c>
      <c r="C6" s="34">
        <v>129.72</v>
      </c>
      <c r="D6" s="37"/>
      <c r="E6" s="37"/>
      <c r="F6" s="177">
        <f>C6+E6</f>
        <v>129.72</v>
      </c>
      <c r="G6" s="171">
        <f>IF(ISERROR(+K6-$K$5),"-",K6-$K$5)</f>
        <v>3</v>
      </c>
      <c r="H6" s="52">
        <f>IF(D6="+",J6+3,J6)</f>
        <v>23</v>
      </c>
      <c r="I6">
        <f>INDEX(BAZA!$B$1:$B$30,MATCH(G6,BAZA!$A$1:$A$30,))</f>
        <v>23</v>
      </c>
      <c r="J6">
        <f>IF(ISERROR(I6),0,I6)</f>
        <v>23</v>
      </c>
      <c r="K6" s="40">
        <f>IF(F6&gt;0,RANK(F6,$F$6:$F$17,1),"-")</f>
        <v>3</v>
      </c>
    </row>
    <row r="7" spans="1:11" ht="19.5" customHeight="1">
      <c r="A7" s="4" t="s">
        <v>8</v>
      </c>
      <c r="B7" s="98" t="str">
        <f>'ULAZNI PODACI'!B10</f>
        <v>LANČIĆ KNAPIĆ</v>
      </c>
      <c r="C7" s="35">
        <v>166.37</v>
      </c>
      <c r="D7" s="38"/>
      <c r="E7" s="38"/>
      <c r="F7" s="178">
        <f aca="true" t="shared" si="0" ref="F7:F14">C7+E7</f>
        <v>166.37</v>
      </c>
      <c r="G7" s="170">
        <f aca="true" t="shared" si="1" ref="G7:G13">IF(ISERROR(+K7-$K$5),"-",K7-$K$5)</f>
        <v>6</v>
      </c>
      <c r="H7" s="53">
        <f>IF(D7="+",J7+3,J7)</f>
        <v>16</v>
      </c>
      <c r="I7">
        <f>INDEX(BAZA!$B$1:$B$30,MATCH(G7,BAZA!$A$1:$A$30,))</f>
        <v>16</v>
      </c>
      <c r="J7">
        <f aca="true" t="shared" si="2" ref="J7:J15">IF(ISERROR(I7),0,I7)</f>
        <v>16</v>
      </c>
      <c r="K7" s="40">
        <f aca="true" t="shared" si="3" ref="K7:K13">IF(F7&gt;0,RANK(F7,$F$6:$F$17,1),"-")</f>
        <v>6</v>
      </c>
    </row>
    <row r="8" spans="1:11" ht="19.5" customHeight="1">
      <c r="A8" s="4" t="s">
        <v>9</v>
      </c>
      <c r="B8" s="98" t="str">
        <f>'ULAZNI PODACI'!B11</f>
        <v>POLJANA BIŠKUPEČKA</v>
      </c>
      <c r="C8" s="35">
        <v>251.47</v>
      </c>
      <c r="D8" s="38"/>
      <c r="E8" s="38"/>
      <c r="F8" s="178">
        <f t="shared" si="0"/>
        <v>251.47</v>
      </c>
      <c r="G8" s="170">
        <f t="shared" si="1"/>
        <v>8</v>
      </c>
      <c r="H8" s="53">
        <f aca="true" t="shared" si="4" ref="H8:H13">IF(D8="+",J8+3,J8)</f>
        <v>12</v>
      </c>
      <c r="I8">
        <f>INDEX(BAZA!$B$1:$B$30,MATCH(G8,BAZA!$A$1:$A$30,))</f>
        <v>12</v>
      </c>
      <c r="J8">
        <f t="shared" si="2"/>
        <v>12</v>
      </c>
      <c r="K8" s="40">
        <f t="shared" si="3"/>
        <v>8</v>
      </c>
    </row>
    <row r="9" spans="1:11" ht="19.5" customHeight="1">
      <c r="A9" s="4" t="s">
        <v>10</v>
      </c>
      <c r="B9" s="98" t="str">
        <f>'ULAZNI PODACI'!B12</f>
        <v>LEPOGLAVSKA VES</v>
      </c>
      <c r="C9" s="35">
        <v>139.47</v>
      </c>
      <c r="D9" s="38"/>
      <c r="E9" s="38"/>
      <c r="F9" s="178">
        <f t="shared" si="0"/>
        <v>139.47</v>
      </c>
      <c r="G9" s="170">
        <f t="shared" si="1"/>
        <v>4</v>
      </c>
      <c r="H9" s="53">
        <f t="shared" si="4"/>
        <v>20</v>
      </c>
      <c r="I9">
        <f>INDEX(BAZA!$B$1:$B$30,MATCH(G9,BAZA!$A$1:$A$30,))</f>
        <v>20</v>
      </c>
      <c r="J9">
        <f t="shared" si="2"/>
        <v>20</v>
      </c>
      <c r="K9" s="40">
        <f t="shared" si="3"/>
        <v>4</v>
      </c>
    </row>
    <row r="10" spans="1:11" ht="19.5" customHeight="1">
      <c r="A10" s="4" t="s">
        <v>11</v>
      </c>
      <c r="B10" s="98" t="str">
        <f>'ULAZNI PODACI'!B13</f>
        <v>IVANEČKA ŽELJEZNICA</v>
      </c>
      <c r="C10" s="35">
        <v>143.06</v>
      </c>
      <c r="D10" s="38"/>
      <c r="E10" s="38"/>
      <c r="F10" s="178">
        <f t="shared" si="0"/>
        <v>143.06</v>
      </c>
      <c r="G10" s="170">
        <f t="shared" si="1"/>
        <v>5</v>
      </c>
      <c r="H10" s="53">
        <f t="shared" si="4"/>
        <v>18</v>
      </c>
      <c r="I10">
        <f>INDEX(BAZA!$B$1:$B$30,MATCH(G10,BAZA!$A$1:$A$30,))</f>
        <v>18</v>
      </c>
      <c r="J10">
        <f t="shared" si="2"/>
        <v>18</v>
      </c>
      <c r="K10" s="40">
        <f t="shared" si="3"/>
        <v>5</v>
      </c>
    </row>
    <row r="11" spans="1:11" ht="19.5" customHeight="1">
      <c r="A11" s="4" t="s">
        <v>12</v>
      </c>
      <c r="B11" s="98" t="str">
        <f>'ULAZNI PODACI'!B14</f>
        <v>SALINOVEC</v>
      </c>
      <c r="C11" s="35">
        <v>116.18</v>
      </c>
      <c r="D11" s="38"/>
      <c r="E11" s="38"/>
      <c r="F11" s="178">
        <f t="shared" si="0"/>
        <v>116.18</v>
      </c>
      <c r="G11" s="170">
        <f t="shared" si="1"/>
        <v>2</v>
      </c>
      <c r="H11" s="53">
        <f t="shared" si="4"/>
        <v>25</v>
      </c>
      <c r="I11">
        <f>INDEX(BAZA!$B$1:$B$30,MATCH(G11,BAZA!$A$1:$A$30,))</f>
        <v>25</v>
      </c>
      <c r="J11">
        <f t="shared" si="2"/>
        <v>25</v>
      </c>
      <c r="K11" s="40">
        <f t="shared" si="3"/>
        <v>2</v>
      </c>
    </row>
    <row r="12" spans="1:11" ht="19.5" customHeight="1">
      <c r="A12" s="4" t="s">
        <v>13</v>
      </c>
      <c r="B12" s="98" t="str">
        <f>'ULAZNI PODACI'!B5</f>
        <v>ŠTEFANEC</v>
      </c>
      <c r="C12" s="35">
        <v>230</v>
      </c>
      <c r="D12" s="38"/>
      <c r="E12" s="38"/>
      <c r="F12" s="178">
        <f t="shared" si="0"/>
        <v>230</v>
      </c>
      <c r="G12" s="170">
        <f t="shared" si="1"/>
        <v>7</v>
      </c>
      <c r="H12" s="53">
        <f t="shared" si="4"/>
        <v>14</v>
      </c>
      <c r="I12">
        <f>INDEX(BAZA!$B$1:$B$30,MATCH(G12,BAZA!$A$1:$A$30,))</f>
        <v>14</v>
      </c>
      <c r="J12">
        <f t="shared" si="2"/>
        <v>14</v>
      </c>
      <c r="K12" s="40">
        <f t="shared" si="3"/>
        <v>7</v>
      </c>
    </row>
    <row r="13" spans="1:11" ht="19.5" customHeight="1">
      <c r="A13" s="4" t="s">
        <v>14</v>
      </c>
      <c r="B13" s="98" t="str">
        <f>'ULAZNI PODACI'!B6</f>
        <v>GORNJI BOGIČEVCI</v>
      </c>
      <c r="C13" s="35">
        <v>111.4</v>
      </c>
      <c r="D13" s="38"/>
      <c r="E13" s="38"/>
      <c r="F13" s="178">
        <f t="shared" si="0"/>
        <v>111.4</v>
      </c>
      <c r="G13" s="170">
        <f t="shared" si="1"/>
        <v>1</v>
      </c>
      <c r="H13" s="53">
        <f t="shared" si="4"/>
        <v>30</v>
      </c>
      <c r="I13">
        <f>INDEX(BAZA!$B$1:$B$30,MATCH(G13,BAZA!$A$1:$A$30,))</f>
        <v>30</v>
      </c>
      <c r="J13">
        <f t="shared" si="2"/>
        <v>30</v>
      </c>
      <c r="K13" s="40">
        <f t="shared" si="3"/>
        <v>1</v>
      </c>
    </row>
    <row r="14" spans="1:11" ht="19.5" customHeight="1">
      <c r="A14" s="4" t="s">
        <v>15</v>
      </c>
      <c r="B14" s="98" t="str">
        <f>'ULAZNI PODACI'!B7</f>
        <v>JALKOVEC</v>
      </c>
      <c r="C14" s="35">
        <v>294.47</v>
      </c>
      <c r="D14" s="38"/>
      <c r="E14" s="38"/>
      <c r="F14" s="178">
        <f t="shared" si="0"/>
        <v>294.47</v>
      </c>
      <c r="G14" s="170">
        <f>IF(ISERROR(+K14-$K$5),"-",K14-$K$5)</f>
        <v>9</v>
      </c>
      <c r="H14" s="53">
        <f>IF(D14="+",J14+3,J14)</f>
        <v>10</v>
      </c>
      <c r="I14">
        <f>INDEX(BAZA!$B$1:$B$30,MATCH(G14,BAZA!$A$1:$A$30,))</f>
        <v>10</v>
      </c>
      <c r="J14">
        <f t="shared" si="2"/>
        <v>10</v>
      </c>
      <c r="K14" s="40">
        <f>IF(F14&gt;0,RANK(F14,$F$6:$F$17,1),"-")</f>
        <v>9</v>
      </c>
    </row>
    <row r="15" spans="1:11" ht="19.5" customHeight="1">
      <c r="A15" s="4" t="s">
        <v>16</v>
      </c>
      <c r="B15" s="98" t="str">
        <f>'ULAZNI PODACI'!B8</f>
        <v>STARA BRV</v>
      </c>
      <c r="C15" s="35">
        <v>610.25</v>
      </c>
      <c r="D15" s="38"/>
      <c r="E15" s="38"/>
      <c r="F15" s="179">
        <f>C15+E15</f>
        <v>610.25</v>
      </c>
      <c r="G15" s="170">
        <f>IF(ISERROR(+K15-$K$5),"-",K15-$K$5)</f>
        <v>10</v>
      </c>
      <c r="H15" s="53">
        <f>IF(D15="+",J15+3,J15)</f>
        <v>8</v>
      </c>
      <c r="I15">
        <f>INDEX(BAZA!$B$1:$B$30,MATCH(G15,BAZA!$A$1:$A$30,))</f>
        <v>8</v>
      </c>
      <c r="J15">
        <f t="shared" si="2"/>
        <v>8</v>
      </c>
      <c r="K15" s="40">
        <f>IF(F15&gt;0,RANK(F15,$F$6:$F$17,1),"-")</f>
        <v>10</v>
      </c>
    </row>
    <row r="16" spans="1:11" ht="19.5" customHeight="1">
      <c r="A16" s="4" t="s">
        <v>17</v>
      </c>
      <c r="B16" s="98"/>
      <c r="C16" s="35"/>
      <c r="D16" s="38"/>
      <c r="E16" s="38"/>
      <c r="F16" s="178"/>
      <c r="G16" s="170"/>
      <c r="H16" s="53"/>
      <c r="I16"/>
      <c r="J16"/>
      <c r="K16" s="40"/>
    </row>
    <row r="17" spans="1:11" ht="19.5" customHeight="1" thickBot="1">
      <c r="A17" s="33" t="s">
        <v>18</v>
      </c>
      <c r="B17" s="99"/>
      <c r="C17" s="36"/>
      <c r="D17" s="39"/>
      <c r="E17" s="39"/>
      <c r="F17" s="180"/>
      <c r="G17" s="172"/>
      <c r="H17" s="54"/>
      <c r="I17"/>
      <c r="J17"/>
      <c r="K17" s="40"/>
    </row>
    <row r="19" ht="15">
      <c r="A19" s="135"/>
    </row>
    <row r="20" spans="1:8" ht="15">
      <c r="A20" s="444"/>
      <c r="B20" s="444"/>
      <c r="C20" s="444"/>
      <c r="D20" s="444"/>
      <c r="E20" s="444"/>
      <c r="F20" s="444"/>
      <c r="G20" s="444"/>
      <c r="H20" s="444"/>
    </row>
    <row r="21" spans="1:8" ht="15">
      <c r="A21" s="444"/>
      <c r="B21" s="444"/>
      <c r="C21" s="444"/>
      <c r="D21" s="444"/>
      <c r="E21" s="444"/>
      <c r="F21" s="444"/>
      <c r="G21" s="444"/>
      <c r="H21" s="444"/>
    </row>
    <row r="22" spans="1:8" ht="15">
      <c r="A22" s="444"/>
      <c r="B22" s="444"/>
      <c r="C22" s="444"/>
      <c r="D22" s="444"/>
      <c r="E22" s="444"/>
      <c r="F22" s="444"/>
      <c r="G22" s="444"/>
      <c r="H22" s="444"/>
    </row>
    <row r="23" spans="1:8" ht="15">
      <c r="A23" s="444"/>
      <c r="B23" s="444"/>
      <c r="C23" s="444"/>
      <c r="D23" s="444"/>
      <c r="E23" s="444"/>
      <c r="F23" s="444"/>
      <c r="G23" s="444"/>
      <c r="H23" s="444"/>
    </row>
    <row r="24" spans="1:8" ht="15">
      <c r="A24" s="444"/>
      <c r="B24" s="444"/>
      <c r="C24" s="444"/>
      <c r="D24" s="444"/>
      <c r="E24" s="444"/>
      <c r="F24" s="444"/>
      <c r="G24" s="444"/>
      <c r="H24" s="444"/>
    </row>
    <row r="25" spans="1:8" ht="15">
      <c r="A25" s="444"/>
      <c r="B25" s="444"/>
      <c r="C25" s="444"/>
      <c r="D25" s="444"/>
      <c r="E25" s="444"/>
      <c r="F25" s="444"/>
      <c r="G25" s="444"/>
      <c r="H25" s="444"/>
    </row>
  </sheetData>
  <sheetProtection/>
  <mergeCells count="8">
    <mergeCell ref="H4:H5"/>
    <mergeCell ref="A2:H2"/>
    <mergeCell ref="A4:A5"/>
    <mergeCell ref="B4:B5"/>
    <mergeCell ref="C4:C5"/>
    <mergeCell ref="E4:E5"/>
    <mergeCell ref="F4:F5"/>
    <mergeCell ref="G4:G5"/>
  </mergeCells>
  <printOptions/>
  <pageMargins left="1.14" right="0.75" top="1" bottom="1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4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8.7109375" style="1" customWidth="1"/>
    <col min="2" max="2" width="38.7109375" style="1" customWidth="1"/>
    <col min="3" max="3" width="12.7109375" style="1" customWidth="1"/>
    <col min="4" max="4" width="10.7109375" style="1" hidden="1" customWidth="1"/>
    <col min="5" max="8" width="12.7109375" style="1" customWidth="1"/>
    <col min="9" max="11" width="9.140625" style="1" hidden="1" customWidth="1"/>
    <col min="12" max="16384" width="9.140625" style="1" customWidth="1"/>
  </cols>
  <sheetData>
    <row r="1" ht="7.5" customHeight="1"/>
    <row r="2" spans="1:8" ht="33.75" customHeight="1">
      <c r="A2" s="621" t="s">
        <v>63</v>
      </c>
      <c r="B2" s="621"/>
      <c r="C2" s="621"/>
      <c r="D2" s="621"/>
      <c r="E2" s="621"/>
      <c r="F2" s="621"/>
      <c r="G2" s="621"/>
      <c r="H2" s="621"/>
    </row>
    <row r="3" spans="1:8" ht="16.5" customHeight="1" thickBot="1">
      <c r="A3" s="2"/>
      <c r="B3" s="2"/>
      <c r="C3" s="2"/>
      <c r="D3" s="2"/>
      <c r="E3" s="2"/>
      <c r="F3" s="2"/>
      <c r="G3" s="2"/>
      <c r="H3" s="2"/>
    </row>
    <row r="4" spans="1:11" ht="16.5" customHeight="1">
      <c r="A4" s="632" t="s">
        <v>0</v>
      </c>
      <c r="B4" s="634" t="s">
        <v>1</v>
      </c>
      <c r="C4" s="636" t="s">
        <v>31</v>
      </c>
      <c r="D4" s="640" t="s">
        <v>37</v>
      </c>
      <c r="E4" s="638" t="s">
        <v>30</v>
      </c>
      <c r="F4" s="628" t="s">
        <v>29</v>
      </c>
      <c r="G4" s="624" t="s">
        <v>23</v>
      </c>
      <c r="H4" s="630" t="s">
        <v>22</v>
      </c>
      <c r="K4"/>
    </row>
    <row r="5" spans="1:11" ht="16.5" customHeight="1" thickBot="1">
      <c r="A5" s="633"/>
      <c r="B5" s="635"/>
      <c r="C5" s="637"/>
      <c r="D5" s="641"/>
      <c r="E5" s="639"/>
      <c r="F5" s="629"/>
      <c r="G5" s="625"/>
      <c r="H5" s="631"/>
      <c r="K5">
        <f>COUNTIF(K6:K17,"-")</f>
        <v>0</v>
      </c>
    </row>
    <row r="6" spans="1:11" ht="19.5" customHeight="1">
      <c r="A6" s="3" t="s">
        <v>7</v>
      </c>
      <c r="B6" s="97" t="str">
        <f>'ULAZNI PODACI'!B10</f>
        <v>LANČIĆ KNAPIĆ</v>
      </c>
      <c r="C6" s="34">
        <v>15.72</v>
      </c>
      <c r="D6" s="37"/>
      <c r="E6" s="37"/>
      <c r="F6" s="181">
        <f>C6+E6</f>
        <v>15.72</v>
      </c>
      <c r="G6" s="55">
        <f aca="true" t="shared" si="0" ref="G6:G13">IF(ISERROR(+K6-$K$5),"-",K6-$K$5)</f>
        <v>5</v>
      </c>
      <c r="H6" s="56">
        <f>IF(D6="+",J6+2,J6)</f>
        <v>18</v>
      </c>
      <c r="I6">
        <f>INDEX(BAZA!$B$1:$B$30,MATCH(G6,BAZA!$A$1:$A$30,))</f>
        <v>18</v>
      </c>
      <c r="J6">
        <f>IF(ISERROR(I6),0,I6)</f>
        <v>18</v>
      </c>
      <c r="K6" s="40">
        <f aca="true" t="shared" si="1" ref="K6:K13">IF(F6&gt;0,RANK(F6,$F$6:$F$17,1),"-")</f>
        <v>5</v>
      </c>
    </row>
    <row r="7" spans="1:11" ht="19.5" customHeight="1">
      <c r="A7" s="4" t="s">
        <v>8</v>
      </c>
      <c r="B7" s="98" t="str">
        <f>'ULAZNI PODACI'!B11</f>
        <v>POLJANA BIŠKUPEČKA</v>
      </c>
      <c r="C7" s="35">
        <v>15.84</v>
      </c>
      <c r="D7" s="38"/>
      <c r="E7" s="38"/>
      <c r="F7" s="182">
        <f>C7+E7</f>
        <v>15.84</v>
      </c>
      <c r="G7" s="57">
        <f t="shared" si="0"/>
        <v>6</v>
      </c>
      <c r="H7" s="58">
        <f aca="true" t="shared" si="2" ref="H7:H13">IF(D7="+",J7+2,J7)</f>
        <v>16</v>
      </c>
      <c r="I7">
        <f>INDEX(BAZA!$B$1:$B$30,MATCH(G7,BAZA!$A$1:$A$30,))</f>
        <v>16</v>
      </c>
      <c r="J7">
        <f aca="true" t="shared" si="3" ref="J7:J15">IF(ISERROR(I7),0,I7)</f>
        <v>16</v>
      </c>
      <c r="K7" s="40">
        <f t="shared" si="1"/>
        <v>6</v>
      </c>
    </row>
    <row r="8" spans="1:11" ht="19.5" customHeight="1">
      <c r="A8" s="4" t="s">
        <v>9</v>
      </c>
      <c r="B8" s="98" t="str">
        <f>'ULAZNI PODACI'!B12</f>
        <v>LEPOGLAVSKA VES</v>
      </c>
      <c r="C8" s="35">
        <v>15.71</v>
      </c>
      <c r="D8" s="38"/>
      <c r="E8" s="38">
        <v>10</v>
      </c>
      <c r="F8" s="182">
        <f aca="true" t="shared" si="4" ref="F8:F13">C8+E8</f>
        <v>25.71</v>
      </c>
      <c r="G8" s="57">
        <f t="shared" si="0"/>
        <v>10</v>
      </c>
      <c r="H8" s="58">
        <f t="shared" si="2"/>
        <v>8</v>
      </c>
      <c r="I8">
        <f>INDEX(BAZA!$B$1:$B$30,MATCH(G8,BAZA!$A$1:$A$30,))</f>
        <v>8</v>
      </c>
      <c r="J8">
        <f t="shared" si="3"/>
        <v>8</v>
      </c>
      <c r="K8" s="40">
        <f t="shared" si="1"/>
        <v>10</v>
      </c>
    </row>
    <row r="9" spans="1:11" ht="19.5" customHeight="1">
      <c r="A9" s="4" t="s">
        <v>10</v>
      </c>
      <c r="B9" s="98" t="str">
        <f>'ULAZNI PODACI'!B13</f>
        <v>IVANEČKA ŽELJEZNICA</v>
      </c>
      <c r="C9" s="35">
        <v>15.4</v>
      </c>
      <c r="D9" s="38"/>
      <c r="E9" s="38">
        <v>5</v>
      </c>
      <c r="F9" s="182">
        <f t="shared" si="4"/>
        <v>20.4</v>
      </c>
      <c r="G9" s="57">
        <f t="shared" si="0"/>
        <v>9</v>
      </c>
      <c r="H9" s="58">
        <f t="shared" si="2"/>
        <v>10</v>
      </c>
      <c r="I9">
        <f>INDEX(BAZA!$B$1:$B$30,MATCH(G9,BAZA!$A$1:$A$30,))</f>
        <v>10</v>
      </c>
      <c r="J9">
        <f t="shared" si="3"/>
        <v>10</v>
      </c>
      <c r="K9" s="40">
        <f t="shared" si="1"/>
        <v>9</v>
      </c>
    </row>
    <row r="10" spans="1:11" ht="19.5" customHeight="1">
      <c r="A10" s="4" t="s">
        <v>11</v>
      </c>
      <c r="B10" s="98" t="str">
        <f>'ULAZNI PODACI'!B14</f>
        <v>SALINOVEC</v>
      </c>
      <c r="C10" s="35">
        <v>15.31</v>
      </c>
      <c r="D10" s="38"/>
      <c r="E10" s="38"/>
      <c r="F10" s="182">
        <f t="shared" si="4"/>
        <v>15.31</v>
      </c>
      <c r="G10" s="57">
        <f t="shared" si="0"/>
        <v>3</v>
      </c>
      <c r="H10" s="58">
        <f t="shared" si="2"/>
        <v>23</v>
      </c>
      <c r="I10">
        <f>INDEX(BAZA!$B$1:$B$30,MATCH(G10,BAZA!$A$1:$A$30,))</f>
        <v>23</v>
      </c>
      <c r="J10">
        <f t="shared" si="3"/>
        <v>23</v>
      </c>
      <c r="K10" s="40">
        <f t="shared" si="1"/>
        <v>3</v>
      </c>
    </row>
    <row r="11" spans="1:11" ht="19.5" customHeight="1">
      <c r="A11" s="4" t="s">
        <v>12</v>
      </c>
      <c r="B11" s="98" t="str">
        <f>'ULAZNI PODACI'!B5</f>
        <v>ŠTEFANEC</v>
      </c>
      <c r="C11" s="35">
        <v>15.69</v>
      </c>
      <c r="D11" s="38"/>
      <c r="E11" s="38"/>
      <c r="F11" s="182">
        <f t="shared" si="4"/>
        <v>15.69</v>
      </c>
      <c r="G11" s="57">
        <f t="shared" si="0"/>
        <v>4</v>
      </c>
      <c r="H11" s="58">
        <f t="shared" si="2"/>
        <v>20</v>
      </c>
      <c r="I11">
        <f>INDEX(BAZA!$B$1:$B$30,MATCH(G11,BAZA!$A$1:$A$30,))</f>
        <v>20</v>
      </c>
      <c r="J11">
        <f t="shared" si="3"/>
        <v>20</v>
      </c>
      <c r="K11" s="40">
        <f t="shared" si="1"/>
        <v>4</v>
      </c>
    </row>
    <row r="12" spans="1:11" ht="19.5" customHeight="1">
      <c r="A12" s="4" t="s">
        <v>13</v>
      </c>
      <c r="B12" s="98" t="str">
        <f>'ULAZNI PODACI'!B6</f>
        <v>GORNJI BOGIČEVCI</v>
      </c>
      <c r="C12" s="35">
        <v>15.85</v>
      </c>
      <c r="D12" s="38"/>
      <c r="E12" s="38"/>
      <c r="F12" s="182">
        <f t="shared" si="4"/>
        <v>15.85</v>
      </c>
      <c r="G12" s="57">
        <f t="shared" si="0"/>
        <v>7</v>
      </c>
      <c r="H12" s="58">
        <f t="shared" si="2"/>
        <v>14</v>
      </c>
      <c r="I12">
        <f>INDEX(BAZA!$B$1:$B$30,MATCH(G12,BAZA!$A$1:$A$30,))</f>
        <v>14</v>
      </c>
      <c r="J12">
        <f t="shared" si="3"/>
        <v>14</v>
      </c>
      <c r="K12" s="40">
        <f t="shared" si="1"/>
        <v>7</v>
      </c>
    </row>
    <row r="13" spans="1:11" ht="19.5" customHeight="1">
      <c r="A13" s="4" t="s">
        <v>14</v>
      </c>
      <c r="B13" s="98" t="str">
        <f>'ULAZNI PODACI'!B7</f>
        <v>JALKOVEC</v>
      </c>
      <c r="C13" s="35">
        <v>14.28</v>
      </c>
      <c r="D13" s="38"/>
      <c r="E13" s="38"/>
      <c r="F13" s="182">
        <f t="shared" si="4"/>
        <v>14.28</v>
      </c>
      <c r="G13" s="57">
        <f t="shared" si="0"/>
        <v>2</v>
      </c>
      <c r="H13" s="58">
        <f t="shared" si="2"/>
        <v>25</v>
      </c>
      <c r="I13">
        <f>INDEX(BAZA!$B$1:$B$30,MATCH(G13,BAZA!$A$1:$A$30,))</f>
        <v>25</v>
      </c>
      <c r="J13">
        <f t="shared" si="3"/>
        <v>25</v>
      </c>
      <c r="K13" s="40">
        <f t="shared" si="1"/>
        <v>2</v>
      </c>
    </row>
    <row r="14" spans="1:11" ht="19.5" customHeight="1">
      <c r="A14" s="4" t="s">
        <v>15</v>
      </c>
      <c r="B14" s="98" t="str">
        <f>'ULAZNI PODACI'!B8</f>
        <v>STARA BRV</v>
      </c>
      <c r="C14" s="35">
        <v>18.31</v>
      </c>
      <c r="D14" s="38"/>
      <c r="E14" s="38"/>
      <c r="F14" s="182">
        <f>C14+E14</f>
        <v>18.31</v>
      </c>
      <c r="G14" s="57">
        <f>IF(ISERROR(+K14-$K$5),"-",K14-$K$5)</f>
        <v>8</v>
      </c>
      <c r="H14" s="58">
        <f>IF(D14="+",J14+2,J14)</f>
        <v>12</v>
      </c>
      <c r="I14">
        <f>INDEX(BAZA!$B$1:$B$30,MATCH(G14,BAZA!$A$1:$A$30,))</f>
        <v>12</v>
      </c>
      <c r="J14">
        <f t="shared" si="3"/>
        <v>12</v>
      </c>
      <c r="K14" s="40">
        <f>IF(F14&gt;0,RANK(F14,$F$6:$F$17,1),"-")</f>
        <v>8</v>
      </c>
    </row>
    <row r="15" spans="1:11" ht="19.5" customHeight="1">
      <c r="A15" s="4" t="s">
        <v>16</v>
      </c>
      <c r="B15" s="98" t="str">
        <f>'ULAZNI PODACI'!B9</f>
        <v>STAŽNJEVEC</v>
      </c>
      <c r="C15" s="35">
        <v>14.06</v>
      </c>
      <c r="D15" s="38"/>
      <c r="E15" s="38"/>
      <c r="F15" s="182">
        <f>C15+E15</f>
        <v>14.06</v>
      </c>
      <c r="G15" s="57">
        <f>IF(ISERROR(+K15-$K$5),"-",K15-$K$5)</f>
        <v>1</v>
      </c>
      <c r="H15" s="58">
        <f>IF(D15="+",J15+2,J15)</f>
        <v>30</v>
      </c>
      <c r="I15">
        <f>INDEX(BAZA!$B$1:$B$30,MATCH(G15,BAZA!$A$1:$A$30,))</f>
        <v>30</v>
      </c>
      <c r="J15">
        <f t="shared" si="3"/>
        <v>30</v>
      </c>
      <c r="K15" s="40">
        <f>IF(F15&gt;0,RANK(F15,$F$6:$F$17,1),"-")</f>
        <v>1</v>
      </c>
    </row>
    <row r="16" spans="1:11" ht="19.5" customHeight="1">
      <c r="A16" s="4" t="s">
        <v>17</v>
      </c>
      <c r="B16" s="98"/>
      <c r="C16" s="35"/>
      <c r="D16" s="38"/>
      <c r="E16" s="38"/>
      <c r="F16" s="182"/>
      <c r="G16" s="57"/>
      <c r="H16" s="58"/>
      <c r="I16"/>
      <c r="J16"/>
      <c r="K16" s="40"/>
    </row>
    <row r="17" spans="1:11" ht="19.5" customHeight="1" thickBot="1">
      <c r="A17" s="33" t="s">
        <v>18</v>
      </c>
      <c r="B17" s="99"/>
      <c r="C17" s="36"/>
      <c r="D17" s="39"/>
      <c r="E17" s="39"/>
      <c r="F17" s="183"/>
      <c r="G17" s="59"/>
      <c r="H17" s="60"/>
      <c r="I17"/>
      <c r="J17"/>
      <c r="K17" s="40"/>
    </row>
    <row r="19" ht="15">
      <c r="A19" s="135"/>
    </row>
    <row r="20" spans="1:8" ht="15" customHeight="1">
      <c r="A20" s="444"/>
      <c r="B20" s="444"/>
      <c r="C20" s="444"/>
      <c r="D20" s="444"/>
      <c r="E20" s="444"/>
      <c r="F20" s="444"/>
      <c r="G20" s="444"/>
      <c r="H20" s="444"/>
    </row>
    <row r="21" spans="1:8" ht="15">
      <c r="A21" s="444"/>
      <c r="B21" s="444"/>
      <c r="C21" s="444"/>
      <c r="D21" s="444"/>
      <c r="E21" s="444"/>
      <c r="F21" s="444"/>
      <c r="G21" s="444"/>
      <c r="H21" s="444"/>
    </row>
    <row r="22" spans="1:8" ht="15">
      <c r="A22" s="444"/>
      <c r="B22" s="444"/>
      <c r="C22" s="444"/>
      <c r="D22" s="444"/>
      <c r="E22" s="444"/>
      <c r="F22" s="444"/>
      <c r="G22" s="444"/>
      <c r="H22" s="444"/>
    </row>
    <row r="23" spans="1:8" ht="15">
      <c r="A23" s="444"/>
      <c r="B23" s="444"/>
      <c r="C23" s="444"/>
      <c r="D23" s="444"/>
      <c r="E23" s="444"/>
      <c r="F23" s="444"/>
      <c r="G23" s="444"/>
      <c r="H23" s="444"/>
    </row>
    <row r="24" spans="1:8" ht="18" customHeight="1">
      <c r="A24" s="444"/>
      <c r="B24" s="444"/>
      <c r="C24" s="444"/>
      <c r="D24" s="444"/>
      <c r="E24" s="444"/>
      <c r="F24" s="444"/>
      <c r="G24" s="444"/>
      <c r="H24" s="444"/>
    </row>
  </sheetData>
  <sheetProtection/>
  <mergeCells count="9">
    <mergeCell ref="H4:H5"/>
    <mergeCell ref="A2:H2"/>
    <mergeCell ref="A4:A5"/>
    <mergeCell ref="B4:B5"/>
    <mergeCell ref="C4:C5"/>
    <mergeCell ref="D4:D5"/>
    <mergeCell ref="E4:E5"/>
    <mergeCell ref="F4:F5"/>
    <mergeCell ref="G4:G5"/>
  </mergeCells>
  <printOptions/>
  <pageMargins left="1.12" right="0.7480314960629921" top="0.984251968503937" bottom="0.984251968503937" header="0.51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25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8.7109375" style="1" customWidth="1"/>
    <col min="2" max="2" width="38.7109375" style="1" customWidth="1"/>
    <col min="3" max="3" width="12.7109375" style="1" customWidth="1"/>
    <col min="4" max="4" width="10.7109375" style="1" hidden="1" customWidth="1"/>
    <col min="5" max="8" width="12.7109375" style="1" customWidth="1"/>
    <col min="9" max="11" width="9.140625" style="1" hidden="1" customWidth="1"/>
    <col min="12" max="16384" width="9.140625" style="1" customWidth="1"/>
  </cols>
  <sheetData>
    <row r="1" ht="7.5" customHeight="1"/>
    <row r="2" spans="1:8" ht="33.75" customHeight="1">
      <c r="A2" s="621" t="s">
        <v>71</v>
      </c>
      <c r="B2" s="621"/>
      <c r="C2" s="621"/>
      <c r="D2" s="621"/>
      <c r="E2" s="621"/>
      <c r="F2" s="621"/>
      <c r="G2" s="621"/>
      <c r="H2" s="621"/>
    </row>
    <row r="3" spans="1:8" ht="16.5" customHeight="1" thickBot="1">
      <c r="A3" s="2"/>
      <c r="B3" s="2"/>
      <c r="C3" s="2"/>
      <c r="D3" s="2"/>
      <c r="E3" s="2"/>
      <c r="F3" s="2"/>
      <c r="G3" s="2"/>
      <c r="H3" s="2"/>
    </row>
    <row r="4" spans="1:11" ht="16.5" customHeight="1">
      <c r="A4" s="632" t="s">
        <v>0</v>
      </c>
      <c r="B4" s="634" t="s">
        <v>1</v>
      </c>
      <c r="C4" s="636" t="s">
        <v>31</v>
      </c>
      <c r="D4" s="640" t="s">
        <v>37</v>
      </c>
      <c r="E4" s="638" t="s">
        <v>30</v>
      </c>
      <c r="F4" s="628" t="s">
        <v>29</v>
      </c>
      <c r="G4" s="624" t="s">
        <v>23</v>
      </c>
      <c r="H4" s="630" t="s">
        <v>22</v>
      </c>
      <c r="K4"/>
    </row>
    <row r="5" spans="1:11" ht="16.5" customHeight="1" thickBot="1">
      <c r="A5" s="633"/>
      <c r="B5" s="635"/>
      <c r="C5" s="637"/>
      <c r="D5" s="641"/>
      <c r="E5" s="639"/>
      <c r="F5" s="629"/>
      <c r="G5" s="625"/>
      <c r="H5" s="631"/>
      <c r="K5">
        <f>COUNTIF(K6:K17,"-")</f>
        <v>0</v>
      </c>
    </row>
    <row r="6" spans="1:11" ht="19.5" customHeight="1">
      <c r="A6" s="3" t="s">
        <v>7</v>
      </c>
      <c r="B6" s="97" t="str">
        <f>'ULAZNI PODACI'!B11</f>
        <v>POLJANA BIŠKUPEČKA</v>
      </c>
      <c r="C6" s="34">
        <v>25.03</v>
      </c>
      <c r="D6" s="37"/>
      <c r="E6" s="37"/>
      <c r="F6" s="181">
        <f>C6+E6</f>
        <v>25.03</v>
      </c>
      <c r="G6" s="55">
        <f aca="true" t="shared" si="0" ref="G6:G13">IF(ISERROR(+K6-$K$5),"-",K6-$K$5)</f>
        <v>9</v>
      </c>
      <c r="H6" s="56">
        <f>IF(D6="+",J6+2,J6)</f>
        <v>10</v>
      </c>
      <c r="I6">
        <f>INDEX(BAZA!$B$1:$B$30,MATCH(G6,BAZA!$A$1:$A$30,))</f>
        <v>10</v>
      </c>
      <c r="J6">
        <f>IF(ISERROR(I6),0,I6)</f>
        <v>10</v>
      </c>
      <c r="K6" s="40">
        <f aca="true" t="shared" si="1" ref="K6:K13">IF(F6&gt;0,RANK(F6,$F$6:$F$17,1),"-")</f>
        <v>9</v>
      </c>
    </row>
    <row r="7" spans="1:11" ht="19.5" customHeight="1">
      <c r="A7" s="4" t="s">
        <v>8</v>
      </c>
      <c r="B7" s="98" t="str">
        <f>'ULAZNI PODACI'!B12</f>
        <v>LEPOGLAVSKA VES</v>
      </c>
      <c r="C7" s="35">
        <v>20.29</v>
      </c>
      <c r="D7" s="38"/>
      <c r="E7" s="38"/>
      <c r="F7" s="182">
        <f>C7+E7</f>
        <v>20.29</v>
      </c>
      <c r="G7" s="57">
        <f t="shared" si="0"/>
        <v>5</v>
      </c>
      <c r="H7" s="58">
        <f aca="true" t="shared" si="2" ref="H7:H13">IF(D7="+",J7+2,J7)</f>
        <v>18</v>
      </c>
      <c r="I7">
        <f>INDEX(BAZA!$B$1:$B$30,MATCH(G7,BAZA!$A$1:$A$30,))</f>
        <v>18</v>
      </c>
      <c r="J7">
        <f aca="true" t="shared" si="3" ref="J7:J15">IF(ISERROR(I7),0,I7)</f>
        <v>18</v>
      </c>
      <c r="K7" s="40">
        <f t="shared" si="1"/>
        <v>5</v>
      </c>
    </row>
    <row r="8" spans="1:11" ht="19.5" customHeight="1">
      <c r="A8" s="4" t="s">
        <v>9</v>
      </c>
      <c r="B8" s="98" t="str">
        <f>'ULAZNI PODACI'!B13</f>
        <v>IVANEČKA ŽELJEZNICA</v>
      </c>
      <c r="C8" s="35">
        <v>17.07</v>
      </c>
      <c r="D8" s="38"/>
      <c r="E8" s="38"/>
      <c r="F8" s="182">
        <f aca="true" t="shared" si="4" ref="F8:F13">C8+E8</f>
        <v>17.07</v>
      </c>
      <c r="G8" s="57">
        <f t="shared" si="0"/>
        <v>3</v>
      </c>
      <c r="H8" s="58">
        <f t="shared" si="2"/>
        <v>23</v>
      </c>
      <c r="I8">
        <f>INDEX(BAZA!$B$1:$B$30,MATCH(G8,BAZA!$A$1:$A$30,))</f>
        <v>23</v>
      </c>
      <c r="J8">
        <f t="shared" si="3"/>
        <v>23</v>
      </c>
      <c r="K8" s="40">
        <f t="shared" si="1"/>
        <v>3</v>
      </c>
    </row>
    <row r="9" spans="1:11" ht="19.5" customHeight="1">
      <c r="A9" s="4" t="s">
        <v>10</v>
      </c>
      <c r="B9" s="98" t="str">
        <f>'ULAZNI PODACI'!B14</f>
        <v>SALINOVEC</v>
      </c>
      <c r="C9" s="35">
        <v>15.13</v>
      </c>
      <c r="D9" s="38"/>
      <c r="E9" s="38"/>
      <c r="F9" s="182">
        <f t="shared" si="4"/>
        <v>15.13</v>
      </c>
      <c r="G9" s="57">
        <f t="shared" si="0"/>
        <v>1</v>
      </c>
      <c r="H9" s="58">
        <f t="shared" si="2"/>
        <v>30</v>
      </c>
      <c r="I9">
        <f>INDEX(BAZA!$B$1:$B$30,MATCH(G9,BAZA!$A$1:$A$30,))</f>
        <v>30</v>
      </c>
      <c r="J9">
        <f t="shared" si="3"/>
        <v>30</v>
      </c>
      <c r="K9" s="40">
        <f t="shared" si="1"/>
        <v>1</v>
      </c>
    </row>
    <row r="10" spans="1:11" ht="19.5" customHeight="1">
      <c r="A10" s="4" t="s">
        <v>11</v>
      </c>
      <c r="B10" s="98" t="str">
        <f>'ULAZNI PODACI'!B5</f>
        <v>ŠTEFANEC</v>
      </c>
      <c r="C10" s="35">
        <v>24.75</v>
      </c>
      <c r="D10" s="38"/>
      <c r="E10" s="38"/>
      <c r="F10" s="182">
        <f t="shared" si="4"/>
        <v>24.75</v>
      </c>
      <c r="G10" s="57">
        <f t="shared" si="0"/>
        <v>8</v>
      </c>
      <c r="H10" s="58">
        <f t="shared" si="2"/>
        <v>12</v>
      </c>
      <c r="I10">
        <f>INDEX(BAZA!$B$1:$B$30,MATCH(G10,BAZA!$A$1:$A$30,))</f>
        <v>12</v>
      </c>
      <c r="J10">
        <f t="shared" si="3"/>
        <v>12</v>
      </c>
      <c r="K10" s="40">
        <f t="shared" si="1"/>
        <v>8</v>
      </c>
    </row>
    <row r="11" spans="1:11" ht="19.5" customHeight="1">
      <c r="A11" s="4" t="s">
        <v>12</v>
      </c>
      <c r="B11" s="98" t="str">
        <f>'ULAZNI PODACI'!B6</f>
        <v>GORNJI BOGIČEVCI</v>
      </c>
      <c r="C11" s="35">
        <v>25.41</v>
      </c>
      <c r="D11" s="38"/>
      <c r="E11" s="38"/>
      <c r="F11" s="182">
        <f t="shared" si="4"/>
        <v>25.41</v>
      </c>
      <c r="G11" s="57">
        <f t="shared" si="0"/>
        <v>10</v>
      </c>
      <c r="H11" s="58">
        <f t="shared" si="2"/>
        <v>8</v>
      </c>
      <c r="I11">
        <f>INDEX(BAZA!$B$1:$B$30,MATCH(G11,BAZA!$A$1:$A$30,))</f>
        <v>8</v>
      </c>
      <c r="J11">
        <f t="shared" si="3"/>
        <v>8</v>
      </c>
      <c r="K11" s="40">
        <f t="shared" si="1"/>
        <v>10</v>
      </c>
    </row>
    <row r="12" spans="1:11" ht="19.5" customHeight="1">
      <c r="A12" s="4" t="s">
        <v>13</v>
      </c>
      <c r="B12" s="98" t="str">
        <f>'ULAZNI PODACI'!B7</f>
        <v>JALKOVEC</v>
      </c>
      <c r="C12" s="35">
        <v>23.79</v>
      </c>
      <c r="D12" s="38"/>
      <c r="E12" s="38"/>
      <c r="F12" s="182">
        <f t="shared" si="4"/>
        <v>23.79</v>
      </c>
      <c r="G12" s="57">
        <f t="shared" si="0"/>
        <v>6</v>
      </c>
      <c r="H12" s="58">
        <f t="shared" si="2"/>
        <v>16</v>
      </c>
      <c r="I12">
        <f>INDEX(BAZA!$B$1:$B$30,MATCH(G12,BAZA!$A$1:$A$30,))</f>
        <v>16</v>
      </c>
      <c r="J12">
        <f t="shared" si="3"/>
        <v>16</v>
      </c>
      <c r="K12" s="40">
        <f t="shared" si="1"/>
        <v>6</v>
      </c>
    </row>
    <row r="13" spans="1:11" ht="19.5" customHeight="1">
      <c r="A13" s="4" t="s">
        <v>14</v>
      </c>
      <c r="B13" s="98" t="str">
        <f>'ULAZNI PODACI'!B8</f>
        <v>STARA BRV</v>
      </c>
      <c r="C13" s="35">
        <v>24.16</v>
      </c>
      <c r="D13" s="38"/>
      <c r="E13" s="38"/>
      <c r="F13" s="182">
        <f t="shared" si="4"/>
        <v>24.16</v>
      </c>
      <c r="G13" s="57">
        <f t="shared" si="0"/>
        <v>7</v>
      </c>
      <c r="H13" s="58">
        <f t="shared" si="2"/>
        <v>14</v>
      </c>
      <c r="I13">
        <f>INDEX(BAZA!$B$1:$B$30,MATCH(G13,BAZA!$A$1:$A$30,))</f>
        <v>14</v>
      </c>
      <c r="J13">
        <f t="shared" si="3"/>
        <v>14</v>
      </c>
      <c r="K13" s="40">
        <f t="shared" si="1"/>
        <v>7</v>
      </c>
    </row>
    <row r="14" spans="1:11" ht="19.5" customHeight="1">
      <c r="A14" s="4" t="s">
        <v>15</v>
      </c>
      <c r="B14" s="98" t="str">
        <f>'ULAZNI PODACI'!B9</f>
        <v>STAŽNJEVEC</v>
      </c>
      <c r="C14" s="35">
        <v>17.19</v>
      </c>
      <c r="D14" s="38"/>
      <c r="E14" s="38"/>
      <c r="F14" s="182">
        <f>C14+E14</f>
        <v>17.19</v>
      </c>
      <c r="G14" s="57">
        <f>IF(ISERROR(+K14-$K$5),"-",K14-$K$5)</f>
        <v>4</v>
      </c>
      <c r="H14" s="58">
        <f>IF(D14="+",J14+2,J14)</f>
        <v>20</v>
      </c>
      <c r="I14">
        <f>INDEX(BAZA!$B$1:$B$30,MATCH(G14,BAZA!$A$1:$A$30,))</f>
        <v>20</v>
      </c>
      <c r="J14">
        <f t="shared" si="3"/>
        <v>20</v>
      </c>
      <c r="K14" s="40">
        <f>IF(F14&gt;0,RANK(F14,$F$6:$F$17,1),"-")</f>
        <v>4</v>
      </c>
    </row>
    <row r="15" spans="1:11" ht="19.5" customHeight="1">
      <c r="A15" s="4" t="s">
        <v>16</v>
      </c>
      <c r="B15" s="98" t="str">
        <f>'ULAZNI PODACI'!B10</f>
        <v>LANČIĆ KNAPIĆ</v>
      </c>
      <c r="C15" s="35">
        <v>16.59</v>
      </c>
      <c r="D15" s="38"/>
      <c r="E15" s="38"/>
      <c r="F15" s="182">
        <f>C15+E15</f>
        <v>16.59</v>
      </c>
      <c r="G15" s="57">
        <f>IF(ISERROR(+K15-$K$5),"-",K15-$K$5)</f>
        <v>2</v>
      </c>
      <c r="H15" s="58">
        <f>IF(D15="+",J15+2,J15)</f>
        <v>25</v>
      </c>
      <c r="I15">
        <f>INDEX(BAZA!$B$1:$B$30,MATCH(G15,BAZA!$A$1:$A$30,))</f>
        <v>25</v>
      </c>
      <c r="J15">
        <f t="shared" si="3"/>
        <v>25</v>
      </c>
      <c r="K15" s="40">
        <f>IF(F15&gt;0,RANK(F15,$F$6:$F$17,1),"-")</f>
        <v>2</v>
      </c>
    </row>
    <row r="16" spans="1:11" ht="19.5" customHeight="1">
      <c r="A16" s="4" t="s">
        <v>17</v>
      </c>
      <c r="B16" s="98"/>
      <c r="C16" s="35"/>
      <c r="D16" s="38"/>
      <c r="E16" s="38"/>
      <c r="F16" s="182"/>
      <c r="G16" s="57"/>
      <c r="H16" s="58"/>
      <c r="I16"/>
      <c r="J16"/>
      <c r="K16" s="40"/>
    </row>
    <row r="17" spans="1:11" ht="19.5" customHeight="1" thickBot="1">
      <c r="A17" s="33" t="s">
        <v>18</v>
      </c>
      <c r="B17" s="99"/>
      <c r="C17" s="36"/>
      <c r="D17" s="39"/>
      <c r="E17" s="39"/>
      <c r="F17" s="183"/>
      <c r="G17" s="59"/>
      <c r="H17" s="60"/>
      <c r="I17"/>
      <c r="J17"/>
      <c r="K17" s="40"/>
    </row>
    <row r="19" ht="15">
      <c r="A19" s="135"/>
    </row>
    <row r="20" spans="1:8" ht="15">
      <c r="A20" s="444"/>
      <c r="B20" s="444"/>
      <c r="C20" s="444"/>
      <c r="D20" s="444"/>
      <c r="E20" s="444"/>
      <c r="F20" s="444"/>
      <c r="G20" s="444"/>
      <c r="H20" s="444"/>
    </row>
    <row r="21" spans="1:8" ht="15">
      <c r="A21" s="444"/>
      <c r="B21" s="444"/>
      <c r="C21" s="444"/>
      <c r="D21" s="444"/>
      <c r="E21" s="444"/>
      <c r="F21" s="444"/>
      <c r="G21" s="444"/>
      <c r="H21" s="444"/>
    </row>
    <row r="22" spans="1:8" ht="15">
      <c r="A22" s="444"/>
      <c r="B22" s="444"/>
      <c r="C22" s="444"/>
      <c r="D22" s="444"/>
      <c r="E22" s="444"/>
      <c r="F22" s="444"/>
      <c r="G22" s="444"/>
      <c r="H22" s="444"/>
    </row>
    <row r="23" spans="1:8" ht="15">
      <c r="A23" s="444"/>
      <c r="B23" s="444"/>
      <c r="C23" s="444"/>
      <c r="D23" s="444"/>
      <c r="E23" s="444"/>
      <c r="F23" s="444"/>
      <c r="G23" s="444"/>
      <c r="H23" s="444"/>
    </row>
    <row r="24" spans="1:8" ht="15">
      <c r="A24" s="444"/>
      <c r="B24" s="444"/>
      <c r="C24" s="444"/>
      <c r="D24" s="444"/>
      <c r="E24" s="444"/>
      <c r="F24" s="444"/>
      <c r="G24" s="444"/>
      <c r="H24" s="444"/>
    </row>
    <row r="25" spans="1:8" ht="15">
      <c r="A25" s="444"/>
      <c r="B25" s="444"/>
      <c r="C25" s="444"/>
      <c r="D25" s="444"/>
      <c r="E25" s="444"/>
      <c r="F25" s="444"/>
      <c r="G25" s="444"/>
      <c r="H25" s="444"/>
    </row>
  </sheetData>
  <sheetProtection/>
  <mergeCells count="9">
    <mergeCell ref="H4:H5"/>
    <mergeCell ref="A2:H2"/>
    <mergeCell ref="A4:A5"/>
    <mergeCell ref="B4:B5"/>
    <mergeCell ref="C4:C5"/>
    <mergeCell ref="D4:D5"/>
    <mergeCell ref="E4:E5"/>
    <mergeCell ref="F4:F5"/>
    <mergeCell ref="G4:G5"/>
  </mergeCells>
  <printOptions/>
  <pageMargins left="1.12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RowColHeaders="0" zoomScalePageLayoutView="0" workbookViewId="0" topLeftCell="A1">
      <selection activeCell="D27" sqref="D27"/>
    </sheetView>
  </sheetViews>
  <sheetFormatPr defaultColWidth="9.140625" defaultRowHeight="12.75"/>
  <cols>
    <col min="1" max="1" width="4.28125" style="0" customWidth="1"/>
    <col min="2" max="2" width="18.7109375" style="0" customWidth="1"/>
    <col min="3" max="3" width="3.7109375" style="0" customWidth="1"/>
    <col min="4" max="4" width="4.28125" style="114" customWidth="1"/>
    <col min="5" max="5" width="18.7109375" style="0" customWidth="1"/>
    <col min="6" max="6" width="3.7109375" style="0" customWidth="1"/>
    <col min="7" max="7" width="7.7109375" style="0" customWidth="1"/>
    <col min="8" max="8" width="4.28125" style="126" customWidth="1"/>
    <col min="9" max="10" width="9.7109375" style="0" customWidth="1"/>
    <col min="11" max="11" width="3.7109375" style="0" customWidth="1"/>
    <col min="12" max="12" width="7.7109375" style="0" customWidth="1"/>
    <col min="13" max="13" width="3.7109375" style="126" customWidth="1"/>
    <col min="14" max="15" width="9.7109375" style="0" customWidth="1"/>
    <col min="16" max="16" width="3.7109375" style="83" customWidth="1"/>
    <col min="17" max="17" width="9.140625" style="71" customWidth="1"/>
    <col min="18" max="18" width="1.7109375" style="126" customWidth="1"/>
    <col min="19" max="19" width="0.85546875" style="0" customWidth="1"/>
    <col min="20" max="20" width="3.7109375" style="0" customWidth="1"/>
    <col min="21" max="22" width="10.7109375" style="0" customWidth="1"/>
    <col min="23" max="23" width="9.7109375" style="0" customWidth="1"/>
  </cols>
  <sheetData>
    <row r="1" spans="5:22" ht="12.75" customHeight="1">
      <c r="E1" s="613" t="s">
        <v>54</v>
      </c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</row>
    <row r="2" spans="5:22" ht="12.75" customHeight="1"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</row>
    <row r="3" ht="6" customHeight="1"/>
    <row r="4" ht="18.75" customHeight="1" thickBot="1"/>
    <row r="5" spans="2:23" ht="18.75" customHeight="1" thickBot="1">
      <c r="B5" s="135" t="s">
        <v>76</v>
      </c>
      <c r="T5" s="643" t="s">
        <v>23</v>
      </c>
      <c r="U5" s="644"/>
      <c r="V5" s="645"/>
      <c r="W5" s="76" t="s">
        <v>22</v>
      </c>
    </row>
    <row r="6" ht="6" customHeight="1" thickBot="1"/>
    <row r="7" spans="1:23" ht="15" customHeight="1" thickBot="1">
      <c r="A7" s="115">
        <v>1</v>
      </c>
      <c r="B7" s="445" t="s">
        <v>91</v>
      </c>
      <c r="C7" s="344">
        <v>2</v>
      </c>
      <c r="D7" s="115">
        <v>1</v>
      </c>
      <c r="E7" s="117" t="s">
        <v>91</v>
      </c>
      <c r="F7" s="344">
        <v>2</v>
      </c>
      <c r="G7" s="118"/>
      <c r="H7" s="127"/>
      <c r="I7" s="118"/>
      <c r="J7" s="118"/>
      <c r="K7" s="118"/>
      <c r="L7" s="118"/>
      <c r="M7" s="130"/>
      <c r="N7" s="119"/>
      <c r="O7" s="119"/>
      <c r="P7" s="122"/>
      <c r="Q7" s="79"/>
      <c r="R7" s="128">
        <f>IF(P15&lt;P13,P13,P15)</f>
        <v>2</v>
      </c>
      <c r="S7" s="72"/>
      <c r="T7" s="77" t="s">
        <v>7</v>
      </c>
      <c r="U7" s="646" t="s">
        <v>91</v>
      </c>
      <c r="V7" s="647"/>
      <c r="W7" s="78">
        <v>30</v>
      </c>
    </row>
    <row r="8" spans="1:23" ht="15" customHeight="1" thickBot="1">
      <c r="A8" s="115"/>
      <c r="B8" s="120"/>
      <c r="C8" s="345"/>
      <c r="D8" s="115"/>
      <c r="E8" s="120"/>
      <c r="F8" s="345"/>
      <c r="G8" s="118"/>
      <c r="L8" s="118"/>
      <c r="M8" s="130"/>
      <c r="N8" s="648"/>
      <c r="O8" s="648"/>
      <c r="P8" s="122"/>
      <c r="Q8" s="79"/>
      <c r="R8" s="131"/>
      <c r="S8" s="72"/>
      <c r="T8" s="74"/>
      <c r="U8" s="352"/>
      <c r="V8" s="352"/>
      <c r="W8" s="75"/>
    </row>
    <row r="9" spans="1:23" ht="15" customHeight="1" thickBot="1">
      <c r="A9" s="115">
        <v>2</v>
      </c>
      <c r="B9" s="446" t="s">
        <v>89</v>
      </c>
      <c r="C9" s="346">
        <v>0</v>
      </c>
      <c r="D9" s="115">
        <v>2</v>
      </c>
      <c r="E9" s="121" t="s">
        <v>93</v>
      </c>
      <c r="F9" s="346">
        <v>0</v>
      </c>
      <c r="G9" s="118"/>
      <c r="H9" s="128">
        <f>IF(F9&lt;F7,F7,F9)</f>
        <v>2</v>
      </c>
      <c r="I9" s="649" t="str">
        <f>INDEX(E7:E9,MATCH(H9,F7:F9,))</f>
        <v>SALINOVEC</v>
      </c>
      <c r="J9" s="650"/>
      <c r="K9" s="348">
        <v>2</v>
      </c>
      <c r="L9" s="118"/>
      <c r="M9" s="130"/>
      <c r="N9" s="119"/>
      <c r="O9" s="119"/>
      <c r="P9" s="122"/>
      <c r="Q9" s="79"/>
      <c r="R9" s="128">
        <f>IF(P13&lt;P15,P13,P15)</f>
        <v>0</v>
      </c>
      <c r="S9" s="72"/>
      <c r="T9" s="77" t="s">
        <v>8</v>
      </c>
      <c r="U9" s="655" t="s">
        <v>90</v>
      </c>
      <c r="V9" s="656"/>
      <c r="W9" s="78">
        <v>25</v>
      </c>
    </row>
    <row r="10" spans="1:23" ht="15" customHeight="1" thickBot="1">
      <c r="A10" s="115"/>
      <c r="B10" s="118"/>
      <c r="C10" s="347"/>
      <c r="D10" s="115"/>
      <c r="E10" s="118"/>
      <c r="F10" s="347"/>
      <c r="G10" s="118"/>
      <c r="H10" s="128"/>
      <c r="I10" s="651"/>
      <c r="J10" s="651"/>
      <c r="K10" s="349"/>
      <c r="L10" s="118"/>
      <c r="Q10" s="124"/>
      <c r="R10" s="134"/>
      <c r="S10" s="72"/>
      <c r="T10" s="74"/>
      <c r="U10" s="352"/>
      <c r="V10" s="352"/>
      <c r="W10" s="75"/>
    </row>
    <row r="11" spans="1:23" ht="15" customHeight="1" thickBot="1">
      <c r="A11" s="115">
        <v>3</v>
      </c>
      <c r="B11" s="461"/>
      <c r="C11" s="432"/>
      <c r="D11" s="115">
        <v>3</v>
      </c>
      <c r="E11" s="117" t="s">
        <v>85</v>
      </c>
      <c r="F11" s="344">
        <v>0</v>
      </c>
      <c r="G11" s="118"/>
      <c r="H11" s="128">
        <f>IF(F13&lt;F11,F11,F13)</f>
        <v>2</v>
      </c>
      <c r="I11" s="649" t="str">
        <f>INDEX(E11:E13,MATCH(H11,F11:F13,))</f>
        <v>STAŽNJEVEC</v>
      </c>
      <c r="J11" s="650"/>
      <c r="K11" s="348">
        <v>1</v>
      </c>
      <c r="L11" s="118"/>
      <c r="M11" s="130"/>
      <c r="N11" s="119"/>
      <c r="O11" s="119"/>
      <c r="P11" s="350"/>
      <c r="Q11" s="79"/>
      <c r="R11" s="134"/>
      <c r="S11" s="72"/>
      <c r="T11" s="77" t="s">
        <v>9</v>
      </c>
      <c r="U11" s="652" t="s">
        <v>86</v>
      </c>
      <c r="V11" s="652"/>
      <c r="W11" s="78">
        <v>23</v>
      </c>
    </row>
    <row r="12" spans="1:23" ht="15" customHeight="1" thickBot="1">
      <c r="A12" s="115"/>
      <c r="B12" s="461"/>
      <c r="C12" s="432"/>
      <c r="D12" s="115"/>
      <c r="E12" s="120"/>
      <c r="F12" s="345"/>
      <c r="G12" s="118"/>
      <c r="L12" s="118"/>
      <c r="M12" s="130"/>
      <c r="N12" s="119"/>
      <c r="O12" s="119"/>
      <c r="P12" s="350"/>
      <c r="Q12" s="124"/>
      <c r="R12" s="134"/>
      <c r="S12" s="72"/>
      <c r="T12" s="74"/>
      <c r="U12" s="352"/>
      <c r="V12" s="352"/>
      <c r="W12" s="75"/>
    </row>
    <row r="13" spans="1:23" ht="15" customHeight="1" thickBot="1">
      <c r="A13" s="115">
        <v>4</v>
      </c>
      <c r="B13" s="461"/>
      <c r="C13" s="432"/>
      <c r="D13" s="115">
        <v>4</v>
      </c>
      <c r="E13" s="121" t="s">
        <v>86</v>
      </c>
      <c r="F13" s="346">
        <v>2</v>
      </c>
      <c r="G13" s="118"/>
      <c r="H13" s="129"/>
      <c r="I13" s="119"/>
      <c r="J13" s="119"/>
      <c r="K13" s="350"/>
      <c r="L13" s="119"/>
      <c r="M13" s="128">
        <f>IF(K11&lt;K9,K9,K11)</f>
        <v>2</v>
      </c>
      <c r="N13" s="649" t="str">
        <f>INDEX(I9:I11,MATCH(M13,K9:K11,))</f>
        <v>SALINOVEC</v>
      </c>
      <c r="O13" s="650"/>
      <c r="P13" s="351">
        <v>2</v>
      </c>
      <c r="Q13" s="79"/>
      <c r="R13" s="134"/>
      <c r="S13" s="72"/>
      <c r="T13" s="77" t="s">
        <v>10</v>
      </c>
      <c r="U13" s="652" t="s">
        <v>87</v>
      </c>
      <c r="V13" s="652"/>
      <c r="W13" s="78">
        <v>20</v>
      </c>
    </row>
    <row r="14" spans="1:23" ht="15" customHeight="1" thickBot="1">
      <c r="A14" s="115"/>
      <c r="B14" s="461"/>
      <c r="C14" s="432"/>
      <c r="D14" s="115"/>
      <c r="E14" s="118"/>
      <c r="F14" s="347"/>
      <c r="G14" s="118"/>
      <c r="H14" s="129"/>
      <c r="I14" s="648"/>
      <c r="J14" s="648"/>
      <c r="K14" s="350"/>
      <c r="L14" s="119"/>
      <c r="M14" s="130"/>
      <c r="N14" s="137"/>
      <c r="O14" s="137"/>
      <c r="P14" s="350"/>
      <c r="Q14" s="124"/>
      <c r="R14" s="134"/>
      <c r="S14" s="72"/>
      <c r="T14" s="74"/>
      <c r="U14" s="352"/>
      <c r="V14" s="352"/>
      <c r="W14" s="75"/>
    </row>
    <row r="15" spans="1:23" ht="15" customHeight="1" thickBot="1">
      <c r="A15" s="115">
        <v>5</v>
      </c>
      <c r="B15" s="461"/>
      <c r="C15" s="432"/>
      <c r="D15" s="115">
        <v>5</v>
      </c>
      <c r="E15" s="117" t="s">
        <v>90</v>
      </c>
      <c r="F15" s="344">
        <v>2</v>
      </c>
      <c r="G15" s="118"/>
      <c r="H15" s="129"/>
      <c r="I15" s="119"/>
      <c r="J15" s="119"/>
      <c r="K15" s="350"/>
      <c r="L15" s="119"/>
      <c r="M15" s="128">
        <f>IF(K19&lt;K17,K17,K19)</f>
        <v>2</v>
      </c>
      <c r="N15" s="649" t="str">
        <f>INDEX(I17:I19,MATCH(M15,K17:K19,))</f>
        <v>IVANEČKA ŽELJEZNICA</v>
      </c>
      <c r="O15" s="650"/>
      <c r="P15" s="351">
        <v>0</v>
      </c>
      <c r="Q15" s="79"/>
      <c r="R15" s="134"/>
      <c r="S15" s="72"/>
      <c r="T15" s="77" t="s">
        <v>11</v>
      </c>
      <c r="U15" s="652" t="s">
        <v>93</v>
      </c>
      <c r="V15" s="652"/>
      <c r="W15" s="78">
        <v>18</v>
      </c>
    </row>
    <row r="16" spans="1:23" ht="15" customHeight="1" thickBot="1">
      <c r="A16" s="115"/>
      <c r="B16" s="461"/>
      <c r="C16" s="432"/>
      <c r="D16" s="115"/>
      <c r="E16" s="120"/>
      <c r="F16" s="345"/>
      <c r="G16" s="118"/>
      <c r="L16" s="118"/>
      <c r="M16" s="130"/>
      <c r="N16" s="119"/>
      <c r="O16" s="119"/>
      <c r="P16" s="350"/>
      <c r="Q16" s="124"/>
      <c r="R16" s="134"/>
      <c r="S16" s="72"/>
      <c r="T16" s="74"/>
      <c r="U16" s="352"/>
      <c r="V16" s="352"/>
      <c r="W16" s="75"/>
    </row>
    <row r="17" spans="1:23" ht="15" customHeight="1" thickBot="1">
      <c r="A17" s="115">
        <v>6</v>
      </c>
      <c r="B17" s="461"/>
      <c r="C17" s="432"/>
      <c r="D17" s="115">
        <v>6</v>
      </c>
      <c r="E17" s="121" t="s">
        <v>83</v>
      </c>
      <c r="F17" s="346">
        <v>0</v>
      </c>
      <c r="G17" s="118"/>
      <c r="H17" s="128">
        <f>IF(F17&lt;F15,F15,F17)</f>
        <v>2</v>
      </c>
      <c r="I17" s="649" t="str">
        <f>INDEX(E15:E17,MATCH(H17,F15:F17,))</f>
        <v>IVANEČKA ŽELJEZNICA</v>
      </c>
      <c r="J17" s="650"/>
      <c r="K17" s="348">
        <v>2</v>
      </c>
      <c r="L17" s="118"/>
      <c r="M17" s="130"/>
      <c r="N17" s="119"/>
      <c r="O17" s="119"/>
      <c r="P17" s="350"/>
      <c r="Q17" s="79"/>
      <c r="R17" s="134"/>
      <c r="S17" s="73"/>
      <c r="T17" s="77" t="s">
        <v>12</v>
      </c>
      <c r="U17" s="652" t="s">
        <v>83</v>
      </c>
      <c r="V17" s="652"/>
      <c r="W17" s="78">
        <v>16</v>
      </c>
    </row>
    <row r="18" spans="1:23" ht="15" customHeight="1" thickBot="1">
      <c r="A18" s="115"/>
      <c r="B18" s="118"/>
      <c r="C18" s="347"/>
      <c r="D18" s="115"/>
      <c r="E18" s="118"/>
      <c r="F18" s="347"/>
      <c r="G18" s="118"/>
      <c r="H18" s="128"/>
      <c r="I18" s="651"/>
      <c r="J18" s="651"/>
      <c r="K18" s="349"/>
      <c r="L18" s="118"/>
      <c r="Q18" s="125"/>
      <c r="R18" s="134"/>
      <c r="S18" s="73"/>
      <c r="T18" s="74"/>
      <c r="U18" s="352"/>
      <c r="V18" s="352"/>
      <c r="W18" s="75"/>
    </row>
    <row r="19" spans="1:23" ht="15" customHeight="1" thickBot="1">
      <c r="A19" s="115">
        <v>7</v>
      </c>
      <c r="B19" s="445" t="s">
        <v>87</v>
      </c>
      <c r="C19" s="344">
        <v>2</v>
      </c>
      <c r="D19" s="115">
        <v>7</v>
      </c>
      <c r="E19" s="117" t="s">
        <v>84</v>
      </c>
      <c r="F19" s="344">
        <v>1</v>
      </c>
      <c r="G19" s="118"/>
      <c r="H19" s="128">
        <f>IF(F21&lt;F19,F19,F21)</f>
        <v>2</v>
      </c>
      <c r="I19" s="649" t="str">
        <f>INDEX(E19:E21,MATCH(H19,F19:F21,))</f>
        <v>LANČIĆ KNAPIĆ</v>
      </c>
      <c r="J19" s="650"/>
      <c r="K19" s="348">
        <v>0</v>
      </c>
      <c r="L19" s="118"/>
      <c r="M19" s="130"/>
      <c r="N19" s="119"/>
      <c r="O19" s="119"/>
      <c r="P19" s="122"/>
      <c r="Q19" s="79"/>
      <c r="R19" s="134"/>
      <c r="S19" s="73"/>
      <c r="T19" s="77" t="s">
        <v>13</v>
      </c>
      <c r="U19" s="652" t="s">
        <v>85</v>
      </c>
      <c r="V19" s="652"/>
      <c r="W19" s="78">
        <v>14</v>
      </c>
    </row>
    <row r="20" spans="1:23" ht="15" customHeight="1" thickBot="1">
      <c r="A20" s="115"/>
      <c r="B20" s="120"/>
      <c r="C20" s="345"/>
      <c r="D20" s="115"/>
      <c r="E20" s="120"/>
      <c r="F20" s="345"/>
      <c r="G20" s="118"/>
      <c r="L20" s="118"/>
      <c r="M20" s="130"/>
      <c r="N20" s="119"/>
      <c r="O20" s="119"/>
      <c r="P20" s="122"/>
      <c r="Q20" s="125"/>
      <c r="R20" s="134"/>
      <c r="S20" s="72"/>
      <c r="T20" s="74"/>
      <c r="U20" s="352"/>
      <c r="V20" s="352"/>
      <c r="W20" s="75"/>
    </row>
    <row r="21" spans="1:23" ht="15" customHeight="1" thickBot="1">
      <c r="A21" s="115">
        <v>8</v>
      </c>
      <c r="B21" s="446" t="s">
        <v>82</v>
      </c>
      <c r="C21" s="346">
        <v>0</v>
      </c>
      <c r="D21" s="115">
        <v>8</v>
      </c>
      <c r="E21" s="445" t="s">
        <v>87</v>
      </c>
      <c r="F21" s="346">
        <v>2</v>
      </c>
      <c r="G21" s="118"/>
      <c r="H21" s="130"/>
      <c r="I21" s="119"/>
      <c r="J21" s="119"/>
      <c r="K21" s="122"/>
      <c r="L21" s="118"/>
      <c r="M21" s="130"/>
      <c r="N21" s="119"/>
      <c r="O21" s="119"/>
      <c r="P21" s="122"/>
      <c r="Q21" s="105"/>
      <c r="R21" s="132"/>
      <c r="S21" s="72"/>
      <c r="T21" s="77" t="s">
        <v>14</v>
      </c>
      <c r="U21" s="652" t="s">
        <v>84</v>
      </c>
      <c r="V21" s="652"/>
      <c r="W21" s="78">
        <v>12</v>
      </c>
    </row>
    <row r="22" spans="5:23" ht="15" customHeight="1" thickBot="1">
      <c r="E22" s="72"/>
      <c r="F22" s="74"/>
      <c r="G22" s="72"/>
      <c r="H22" s="131"/>
      <c r="I22" s="524"/>
      <c r="J22" s="524"/>
      <c r="K22" s="80"/>
      <c r="L22" s="72"/>
      <c r="M22" s="131"/>
      <c r="N22" s="524"/>
      <c r="O22" s="524"/>
      <c r="P22" s="80"/>
      <c r="Q22" s="105"/>
      <c r="R22" s="132"/>
      <c r="S22" s="72"/>
      <c r="T22" s="74"/>
      <c r="U22" s="352"/>
      <c r="V22" s="352"/>
      <c r="W22" s="75"/>
    </row>
    <row r="23" spans="5:23" ht="15" customHeight="1" thickBot="1">
      <c r="E23" s="72"/>
      <c r="F23" s="74"/>
      <c r="G23" s="72"/>
      <c r="H23" s="131"/>
      <c r="I23" s="79"/>
      <c r="J23" s="79"/>
      <c r="K23" s="80"/>
      <c r="L23" s="72"/>
      <c r="M23" s="131"/>
      <c r="N23" s="79"/>
      <c r="O23" s="79"/>
      <c r="P23" s="80"/>
      <c r="Q23" s="105"/>
      <c r="R23" s="132"/>
      <c r="S23" s="72"/>
      <c r="T23" s="77" t="s">
        <v>15</v>
      </c>
      <c r="U23" s="652" t="s">
        <v>89</v>
      </c>
      <c r="V23" s="652"/>
      <c r="W23" s="78">
        <v>10</v>
      </c>
    </row>
    <row r="24" spans="5:23" ht="15" customHeight="1" thickBot="1">
      <c r="E24" s="135"/>
      <c r="F24" s="82"/>
      <c r="H24" s="132"/>
      <c r="I24" s="82"/>
      <c r="J24" s="82"/>
      <c r="K24" s="82"/>
      <c r="L24" s="72"/>
      <c r="M24" s="131"/>
      <c r="N24" s="82"/>
      <c r="O24" s="82"/>
      <c r="P24" s="80"/>
      <c r="Q24" s="105"/>
      <c r="R24" s="132"/>
      <c r="S24" s="72"/>
      <c r="T24" s="74"/>
      <c r="U24" s="352"/>
      <c r="V24" s="352"/>
      <c r="W24" s="75"/>
    </row>
    <row r="25" spans="3:23" ht="15" customHeight="1" thickBot="1">
      <c r="C25" s="82"/>
      <c r="D25" s="116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77" t="s">
        <v>16</v>
      </c>
      <c r="U25" s="652" t="s">
        <v>82</v>
      </c>
      <c r="V25" s="652"/>
      <c r="W25" s="78">
        <v>8</v>
      </c>
    </row>
    <row r="26" spans="3:23" ht="15" customHeight="1" thickBot="1">
      <c r="C26" s="82"/>
      <c r="D26" s="116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74"/>
      <c r="U26" s="352"/>
      <c r="V26" s="352"/>
      <c r="W26" s="75"/>
    </row>
    <row r="27" spans="5:23" ht="15" customHeight="1" thickBot="1"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77" t="s">
        <v>17</v>
      </c>
      <c r="U27" s="652" t="s">
        <v>77</v>
      </c>
      <c r="V27" s="652"/>
      <c r="W27" s="78">
        <v>6</v>
      </c>
    </row>
    <row r="28" spans="5:23" ht="15" customHeight="1"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</row>
    <row r="29" spans="5:23" ht="15" customHeight="1"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</row>
    <row r="30" spans="5:23" ht="15" customHeight="1">
      <c r="E30" s="79"/>
      <c r="F30" s="80"/>
      <c r="G30" s="73"/>
      <c r="H30" s="133"/>
      <c r="I30" s="72"/>
      <c r="J30" s="72"/>
      <c r="K30" s="72"/>
      <c r="L30" s="72"/>
      <c r="M30" s="133"/>
      <c r="N30" s="72"/>
      <c r="O30" s="72"/>
      <c r="P30" s="74"/>
      <c r="Q30" s="72"/>
      <c r="R30" s="133"/>
      <c r="S30" s="79"/>
      <c r="T30" s="80"/>
      <c r="U30" s="524"/>
      <c r="V30" s="524"/>
      <c r="W30" s="8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26">
    <mergeCell ref="E1:V2"/>
    <mergeCell ref="T5:V5"/>
    <mergeCell ref="U7:V7"/>
    <mergeCell ref="U9:V9"/>
    <mergeCell ref="N8:O8"/>
    <mergeCell ref="N13:O13"/>
    <mergeCell ref="I9:J9"/>
    <mergeCell ref="I10:J10"/>
    <mergeCell ref="I14:J14"/>
    <mergeCell ref="I11:J11"/>
    <mergeCell ref="U19:V19"/>
    <mergeCell ref="I19:J19"/>
    <mergeCell ref="N15:O15"/>
    <mergeCell ref="U13:V13"/>
    <mergeCell ref="I17:J17"/>
    <mergeCell ref="U17:V17"/>
    <mergeCell ref="U15:V15"/>
    <mergeCell ref="U11:V11"/>
    <mergeCell ref="U21:V21"/>
    <mergeCell ref="I18:J18"/>
    <mergeCell ref="U30:V30"/>
    <mergeCell ref="N22:O22"/>
    <mergeCell ref="I22:J22"/>
    <mergeCell ref="U27:V27"/>
    <mergeCell ref="U23:V23"/>
    <mergeCell ref="U25:V25"/>
  </mergeCells>
  <printOptions/>
  <pageMargins left="0.2755905511811024" right="0.2362204724409449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4"/>
  <sheetViews>
    <sheetView showGridLines="0" zoomScalePageLayoutView="0" workbookViewId="0" topLeftCell="A1">
      <selection activeCell="M14" sqref="M14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11" width="9.28125" style="1" customWidth="1"/>
    <col min="12" max="14" width="10.28125" style="1" customWidth="1"/>
    <col min="15" max="16384" width="9.140625" style="1" customWidth="1"/>
  </cols>
  <sheetData>
    <row r="1" ht="7.5" customHeight="1"/>
    <row r="2" spans="1:14" ht="33.75" customHeight="1">
      <c r="A2" s="621" t="s">
        <v>70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</row>
    <row r="3" spans="1:14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 customHeight="1" thickBot="1">
      <c r="A4" s="30" t="s">
        <v>0</v>
      </c>
      <c r="B4" s="31" t="s">
        <v>1</v>
      </c>
      <c r="C4" s="618" t="s">
        <v>2</v>
      </c>
      <c r="D4" s="619"/>
      <c r="E4" s="620"/>
      <c r="F4" s="618" t="s">
        <v>3</v>
      </c>
      <c r="G4" s="619"/>
      <c r="H4" s="620"/>
      <c r="I4" s="618" t="s">
        <v>25</v>
      </c>
      <c r="J4" s="619"/>
      <c r="K4" s="620"/>
      <c r="L4" s="622" t="s">
        <v>21</v>
      </c>
      <c r="M4" s="624" t="s">
        <v>23</v>
      </c>
      <c r="N4" s="626" t="s">
        <v>22</v>
      </c>
    </row>
    <row r="5" spans="1:14" ht="16.5" customHeight="1" thickBot="1">
      <c r="A5" s="100"/>
      <c r="B5" s="5"/>
      <c r="C5" s="13" t="s">
        <v>26</v>
      </c>
      <c r="D5" s="14" t="s">
        <v>27</v>
      </c>
      <c r="E5" s="12" t="s">
        <v>6</v>
      </c>
      <c r="F5" s="13" t="s">
        <v>26</v>
      </c>
      <c r="G5" s="14" t="s">
        <v>27</v>
      </c>
      <c r="H5" s="12" t="s">
        <v>6</v>
      </c>
      <c r="I5" s="13" t="s">
        <v>26</v>
      </c>
      <c r="J5" s="14" t="s">
        <v>27</v>
      </c>
      <c r="K5" s="12" t="s">
        <v>6</v>
      </c>
      <c r="L5" s="623"/>
      <c r="M5" s="625"/>
      <c r="N5" s="654"/>
    </row>
    <row r="6" spans="1:14" ht="19.5" customHeight="1">
      <c r="A6" s="25" t="s">
        <v>7</v>
      </c>
      <c r="B6" s="97" t="str">
        <f>'ULAZNI PODACI'!B12</f>
        <v>LEPOGLAVSKA VES</v>
      </c>
      <c r="C6" s="62">
        <v>10.13</v>
      </c>
      <c r="D6" s="63">
        <v>11.12</v>
      </c>
      <c r="E6" s="64">
        <v>11.12</v>
      </c>
      <c r="F6" s="62">
        <v>11.3</v>
      </c>
      <c r="G6" s="63"/>
      <c r="H6" s="64">
        <f>MAX(F6:G6)</f>
        <v>11.3</v>
      </c>
      <c r="I6" s="62">
        <v>12.36</v>
      </c>
      <c r="J6" s="63">
        <v>13.34</v>
      </c>
      <c r="K6" s="64">
        <f>MAX(I6:J6)</f>
        <v>13.34</v>
      </c>
      <c r="L6" s="65">
        <f>E6+H6+K6</f>
        <v>35.760000000000005</v>
      </c>
      <c r="M6" s="47">
        <f>IF(L6&gt;0,RANK(L6,$L$6:$L$17,),"-")</f>
        <v>3</v>
      </c>
      <c r="N6" s="61">
        <f>INDEX(BAZA!$B$1:$B$30,MATCH(M6,BAZA!$A$1:$A$30,))</f>
        <v>23</v>
      </c>
    </row>
    <row r="7" spans="1:14" ht="19.5" customHeight="1">
      <c r="A7" s="26" t="s">
        <v>8</v>
      </c>
      <c r="B7" s="98" t="str">
        <f>'ULAZNI PODACI'!B13</f>
        <v>IVANEČKA ŽELJEZNICA</v>
      </c>
      <c r="C7" s="66">
        <v>9.53</v>
      </c>
      <c r="D7" s="67">
        <v>10.56</v>
      </c>
      <c r="E7" s="68">
        <v>10.56</v>
      </c>
      <c r="F7" s="66">
        <v>12.27</v>
      </c>
      <c r="G7" s="67">
        <v>12.62</v>
      </c>
      <c r="H7" s="68">
        <f>MAX(F7:G7)</f>
        <v>12.62</v>
      </c>
      <c r="I7" s="66">
        <v>12.5</v>
      </c>
      <c r="J7" s="67">
        <v>12.26</v>
      </c>
      <c r="K7" s="68">
        <f>MAX(I7:J7)</f>
        <v>12.5</v>
      </c>
      <c r="L7" s="69">
        <f>E7+H7+K7</f>
        <v>35.68</v>
      </c>
      <c r="M7" s="49">
        <f aca="true" t="shared" si="0" ref="M7:M15">IF(L7&gt;0,RANK(L7,$L$6:$L$17,),"-")</f>
        <v>4</v>
      </c>
      <c r="N7" s="70">
        <f>INDEX(BAZA!$B$1:$B$30,MATCH(M7,BAZA!$A$1:$A$30,))</f>
        <v>20</v>
      </c>
    </row>
    <row r="8" spans="1:14" ht="19.5" customHeight="1">
      <c r="A8" s="26" t="s">
        <v>9</v>
      </c>
      <c r="B8" s="98" t="str">
        <f>'ULAZNI PODACI'!B14</f>
        <v>SALINOVEC</v>
      </c>
      <c r="C8" s="66">
        <v>12.4</v>
      </c>
      <c r="D8" s="67"/>
      <c r="E8" s="68">
        <f aca="true" t="shared" si="1" ref="E8:E16">MAX(C8:D8)</f>
        <v>12.4</v>
      </c>
      <c r="F8" s="66">
        <v>14.1</v>
      </c>
      <c r="G8" s="67">
        <v>14.03</v>
      </c>
      <c r="H8" s="68">
        <f aca="true" t="shared" si="2" ref="H8:H15">MAX(F8:G8)</f>
        <v>14.1</v>
      </c>
      <c r="I8" s="66">
        <v>12.16</v>
      </c>
      <c r="J8" s="67">
        <v>12.75</v>
      </c>
      <c r="K8" s="68">
        <f aca="true" t="shared" si="3" ref="K8:K15">MAX(I8:J8)</f>
        <v>12.75</v>
      </c>
      <c r="L8" s="69">
        <f aca="true" t="shared" si="4" ref="L8:L15">E8+H8+K8</f>
        <v>39.25</v>
      </c>
      <c r="M8" s="49">
        <f t="shared" si="0"/>
        <v>1</v>
      </c>
      <c r="N8" s="70">
        <f>INDEX(BAZA!$B$1:$B$30,MATCH(M8,BAZA!$A$1:$A$30,))</f>
        <v>30</v>
      </c>
    </row>
    <row r="9" spans="1:14" ht="19.5" customHeight="1">
      <c r="A9" s="26" t="s">
        <v>10</v>
      </c>
      <c r="B9" s="98" t="str">
        <f>'ULAZNI PODACI'!B5</f>
        <v>ŠTEFANEC</v>
      </c>
      <c r="C9" s="66">
        <v>10.18</v>
      </c>
      <c r="D9" s="67">
        <v>10.37</v>
      </c>
      <c r="E9" s="68">
        <f t="shared" si="1"/>
        <v>10.37</v>
      </c>
      <c r="F9" s="66">
        <v>10.98</v>
      </c>
      <c r="G9" s="67">
        <v>10.93</v>
      </c>
      <c r="H9" s="68">
        <f t="shared" si="2"/>
        <v>10.98</v>
      </c>
      <c r="I9" s="66">
        <v>11.03</v>
      </c>
      <c r="J9" s="67"/>
      <c r="K9" s="68">
        <f t="shared" si="3"/>
        <v>11.03</v>
      </c>
      <c r="L9" s="69">
        <f t="shared" si="4"/>
        <v>32.38</v>
      </c>
      <c r="M9" s="49">
        <f t="shared" si="0"/>
        <v>8</v>
      </c>
      <c r="N9" s="70">
        <f>INDEX(BAZA!$B$1:$B$30,MATCH(M9,BAZA!$A$1:$A$30,))</f>
        <v>12</v>
      </c>
    </row>
    <row r="10" spans="1:14" ht="19.5" customHeight="1">
      <c r="A10" s="26" t="s">
        <v>11</v>
      </c>
      <c r="B10" s="98" t="str">
        <f>'ULAZNI PODACI'!B6</f>
        <v>GORNJI BOGIČEVCI</v>
      </c>
      <c r="C10" s="66">
        <v>7.42</v>
      </c>
      <c r="D10" s="67">
        <v>7.82</v>
      </c>
      <c r="E10" s="68">
        <f t="shared" si="1"/>
        <v>7.82</v>
      </c>
      <c r="F10" s="66"/>
      <c r="G10" s="67">
        <v>7.2</v>
      </c>
      <c r="H10" s="68">
        <f t="shared" si="2"/>
        <v>7.2</v>
      </c>
      <c r="I10" s="66">
        <v>7.78</v>
      </c>
      <c r="J10" s="67"/>
      <c r="K10" s="68">
        <f t="shared" si="3"/>
        <v>7.78</v>
      </c>
      <c r="L10" s="69">
        <f t="shared" si="4"/>
        <v>22.8</v>
      </c>
      <c r="M10" s="49">
        <f t="shared" si="0"/>
        <v>10</v>
      </c>
      <c r="N10" s="70">
        <f>INDEX(BAZA!$B$1:$B$30,MATCH(M10,BAZA!$A$1:$A$30,))</f>
        <v>8</v>
      </c>
    </row>
    <row r="11" spans="1:14" ht="19.5" customHeight="1">
      <c r="A11" s="26" t="s">
        <v>12</v>
      </c>
      <c r="B11" s="98" t="str">
        <f>'ULAZNI PODACI'!B7</f>
        <v>JALKOVEC</v>
      </c>
      <c r="C11" s="66">
        <v>10.35</v>
      </c>
      <c r="D11" s="67">
        <v>11.26</v>
      </c>
      <c r="E11" s="68">
        <f t="shared" si="1"/>
        <v>11.26</v>
      </c>
      <c r="F11" s="66">
        <v>10.93</v>
      </c>
      <c r="G11" s="67">
        <v>10.26</v>
      </c>
      <c r="H11" s="68">
        <f t="shared" si="2"/>
        <v>10.93</v>
      </c>
      <c r="I11" s="66">
        <v>9.8</v>
      </c>
      <c r="J11" s="67">
        <v>10.73</v>
      </c>
      <c r="K11" s="68">
        <f t="shared" si="3"/>
        <v>10.73</v>
      </c>
      <c r="L11" s="69">
        <f t="shared" si="4"/>
        <v>32.92</v>
      </c>
      <c r="M11" s="49">
        <f t="shared" si="0"/>
        <v>6</v>
      </c>
      <c r="N11" s="70">
        <f>INDEX(BAZA!$B$1:$B$30,MATCH(M11,BAZA!$A$1:$A$30,))</f>
        <v>16</v>
      </c>
    </row>
    <row r="12" spans="1:14" ht="19.5" customHeight="1">
      <c r="A12" s="26" t="s">
        <v>13</v>
      </c>
      <c r="B12" s="98" t="str">
        <f>'ULAZNI PODACI'!B8</f>
        <v>STARA BRV</v>
      </c>
      <c r="C12" s="66">
        <v>8.22</v>
      </c>
      <c r="D12" s="67">
        <v>7.96</v>
      </c>
      <c r="E12" s="68">
        <f t="shared" si="1"/>
        <v>8.22</v>
      </c>
      <c r="F12" s="66"/>
      <c r="G12" s="67">
        <v>8.84</v>
      </c>
      <c r="H12" s="68">
        <f t="shared" si="2"/>
        <v>8.84</v>
      </c>
      <c r="I12" s="66">
        <v>8.3</v>
      </c>
      <c r="J12" s="67">
        <v>8.36</v>
      </c>
      <c r="K12" s="68">
        <f t="shared" si="3"/>
        <v>8.36</v>
      </c>
      <c r="L12" s="69">
        <f t="shared" si="4"/>
        <v>25.42</v>
      </c>
      <c r="M12" s="49">
        <f t="shared" si="0"/>
        <v>9</v>
      </c>
      <c r="N12" s="70">
        <f>INDEX(BAZA!$B$1:$B$30,MATCH(M12,BAZA!$A$1:$A$30,))</f>
        <v>10</v>
      </c>
    </row>
    <row r="13" spans="1:14" ht="19.5" customHeight="1">
      <c r="A13" s="26" t="s">
        <v>14</v>
      </c>
      <c r="B13" s="98" t="str">
        <f>'ULAZNI PODACI'!B9</f>
        <v>STAŽNJEVEC</v>
      </c>
      <c r="C13" s="66">
        <v>8.68</v>
      </c>
      <c r="D13" s="67">
        <v>9.53</v>
      </c>
      <c r="E13" s="68">
        <f t="shared" si="1"/>
        <v>9.53</v>
      </c>
      <c r="F13" s="66">
        <v>10.88</v>
      </c>
      <c r="G13" s="67">
        <v>10.57</v>
      </c>
      <c r="H13" s="68">
        <f t="shared" si="2"/>
        <v>10.88</v>
      </c>
      <c r="I13" s="66">
        <v>11.25</v>
      </c>
      <c r="J13" s="67">
        <v>12.46</v>
      </c>
      <c r="K13" s="68">
        <f t="shared" si="3"/>
        <v>12.46</v>
      </c>
      <c r="L13" s="69">
        <f t="shared" si="4"/>
        <v>32.870000000000005</v>
      </c>
      <c r="M13" s="49">
        <f t="shared" si="0"/>
        <v>7</v>
      </c>
      <c r="N13" s="70">
        <f>INDEX(BAZA!$B$1:$B$30,MATCH(M13,BAZA!$A$1:$A$30,))</f>
        <v>14</v>
      </c>
    </row>
    <row r="14" spans="1:14" ht="19.5" customHeight="1">
      <c r="A14" s="26" t="s">
        <v>15</v>
      </c>
      <c r="B14" s="98" t="str">
        <f>'ULAZNI PODACI'!B10</f>
        <v>LANČIĆ KNAPIĆ</v>
      </c>
      <c r="C14" s="66">
        <v>10.76</v>
      </c>
      <c r="D14" s="67">
        <v>10.78</v>
      </c>
      <c r="E14" s="68">
        <f t="shared" si="1"/>
        <v>10.78</v>
      </c>
      <c r="F14" s="66">
        <v>11.02</v>
      </c>
      <c r="G14" s="67">
        <v>10.7</v>
      </c>
      <c r="H14" s="68">
        <f t="shared" si="2"/>
        <v>11.02</v>
      </c>
      <c r="I14" s="66">
        <v>12.67</v>
      </c>
      <c r="J14" s="67">
        <v>12.64</v>
      </c>
      <c r="K14" s="68">
        <f t="shared" si="3"/>
        <v>12.67</v>
      </c>
      <c r="L14" s="69">
        <f t="shared" si="4"/>
        <v>34.47</v>
      </c>
      <c r="M14" s="49">
        <f t="shared" si="0"/>
        <v>5</v>
      </c>
      <c r="N14" s="70">
        <f>INDEX(BAZA!$B$1:$B$30,MATCH(M14,BAZA!$A$1:$A$30,))</f>
        <v>18</v>
      </c>
    </row>
    <row r="15" spans="1:14" ht="19.5" customHeight="1">
      <c r="A15" s="26" t="s">
        <v>16</v>
      </c>
      <c r="B15" s="98" t="str">
        <f>'ULAZNI PODACI'!B11</f>
        <v>POLJANA BIŠKUPEČKA</v>
      </c>
      <c r="C15" s="66">
        <v>12.75</v>
      </c>
      <c r="D15" s="67">
        <v>13.25</v>
      </c>
      <c r="E15" s="68">
        <f t="shared" si="1"/>
        <v>13.25</v>
      </c>
      <c r="F15" s="66">
        <v>9.65</v>
      </c>
      <c r="G15" s="67">
        <v>8.38</v>
      </c>
      <c r="H15" s="68">
        <v>9.65</v>
      </c>
      <c r="I15" s="66">
        <v>13.05</v>
      </c>
      <c r="J15" s="67">
        <v>13.2</v>
      </c>
      <c r="K15" s="68">
        <f t="shared" si="3"/>
        <v>13.2</v>
      </c>
      <c r="L15" s="69">
        <f t="shared" si="4"/>
        <v>36.099999999999994</v>
      </c>
      <c r="M15" s="49">
        <f t="shared" si="0"/>
        <v>2</v>
      </c>
      <c r="N15" s="70">
        <f>INDEX(BAZA!$B$1:$B$30,MATCH(M15,BAZA!$A$1:$A$30,))</f>
        <v>25</v>
      </c>
    </row>
    <row r="16" spans="1:14" ht="19.5" customHeight="1">
      <c r="A16" s="26" t="s">
        <v>17</v>
      </c>
      <c r="B16" s="98"/>
      <c r="C16" s="66"/>
      <c r="D16" s="67"/>
      <c r="E16" s="68"/>
      <c r="F16" s="66"/>
      <c r="G16" s="67"/>
      <c r="H16" s="68"/>
      <c r="I16" s="66"/>
      <c r="J16" s="67"/>
      <c r="K16" s="68"/>
      <c r="L16" s="69"/>
      <c r="M16" s="49"/>
      <c r="N16" s="70"/>
    </row>
    <row r="17" spans="1:14" ht="19.5" customHeight="1" thickBot="1">
      <c r="A17" s="27" t="s">
        <v>18</v>
      </c>
      <c r="B17" s="99"/>
      <c r="C17" s="101"/>
      <c r="D17" s="102"/>
      <c r="E17" s="103"/>
      <c r="F17" s="101"/>
      <c r="G17" s="102"/>
      <c r="H17" s="103"/>
      <c r="I17" s="101"/>
      <c r="J17" s="102"/>
      <c r="K17" s="103"/>
      <c r="L17" s="104"/>
      <c r="M17" s="50"/>
      <c r="N17" s="50"/>
    </row>
    <row r="19" ht="15">
      <c r="A19" s="135"/>
    </row>
    <row r="20" spans="1:14" ht="15">
      <c r="A20" s="444"/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</row>
    <row r="21" spans="1:14" ht="15">
      <c r="A21" s="444"/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</row>
    <row r="22" spans="1:14" ht="15">
      <c r="A22" s="444"/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</row>
    <row r="23" spans="1:14" ht="15">
      <c r="A23" s="444"/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</row>
    <row r="24" spans="1:14" ht="15">
      <c r="A24" s="444"/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</row>
  </sheetData>
  <sheetProtection/>
  <mergeCells count="7">
    <mergeCell ref="C4:E4"/>
    <mergeCell ref="F4:H4"/>
    <mergeCell ref="I4:K4"/>
    <mergeCell ref="A2:N2"/>
    <mergeCell ref="L4:L5"/>
    <mergeCell ref="M4:M5"/>
    <mergeCell ref="N4:N5"/>
  </mergeCells>
  <printOptions/>
  <pageMargins left="0.15748031496062992" right="0.11811023622047245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RowColHeaders="0" zoomScalePageLayoutView="0" workbookViewId="0" topLeftCell="A1">
      <selection activeCell="Q24" sqref="Q24"/>
    </sheetView>
  </sheetViews>
  <sheetFormatPr defaultColWidth="9.140625" defaultRowHeight="12.75"/>
  <cols>
    <col min="1" max="1" width="4.28125" style="0" customWidth="1"/>
    <col min="2" max="2" width="18.7109375" style="0" customWidth="1"/>
    <col min="3" max="3" width="3.7109375" style="0" customWidth="1"/>
    <col min="4" max="4" width="4.28125" style="114" customWidth="1"/>
    <col min="5" max="5" width="18.7109375" style="0" customWidth="1"/>
    <col min="6" max="6" width="3.7109375" style="0" customWidth="1"/>
    <col min="7" max="7" width="7.7109375" style="0" customWidth="1"/>
    <col min="8" max="8" width="4.28125" style="126" customWidth="1"/>
    <col min="9" max="10" width="9.7109375" style="0" customWidth="1"/>
    <col min="11" max="11" width="3.7109375" style="0" customWidth="1"/>
    <col min="12" max="12" width="7.7109375" style="0" customWidth="1"/>
    <col min="13" max="13" width="3.7109375" style="126" customWidth="1"/>
    <col min="14" max="15" width="9.7109375" style="0" customWidth="1"/>
    <col min="16" max="16" width="3.7109375" style="83" customWidth="1"/>
    <col min="17" max="17" width="9.140625" style="71" customWidth="1"/>
    <col min="18" max="18" width="1.7109375" style="126" customWidth="1"/>
    <col min="19" max="19" width="0.85546875" style="0" customWidth="1"/>
    <col min="20" max="20" width="3.7109375" style="0" customWidth="1"/>
    <col min="21" max="22" width="10.7109375" style="0" customWidth="1"/>
    <col min="23" max="23" width="9.7109375" style="0" customWidth="1"/>
  </cols>
  <sheetData>
    <row r="1" spans="5:22" ht="12.75" customHeight="1">
      <c r="E1" s="613" t="s">
        <v>72</v>
      </c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</row>
    <row r="2" spans="5:22" ht="12.75" customHeight="1"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</row>
    <row r="3" ht="6" customHeight="1"/>
    <row r="4" ht="18.75" customHeight="1" thickBot="1"/>
    <row r="5" spans="2:23" ht="18.75" customHeight="1" thickBot="1">
      <c r="B5" s="135" t="s">
        <v>76</v>
      </c>
      <c r="T5" s="643" t="s">
        <v>23</v>
      </c>
      <c r="U5" s="644"/>
      <c r="V5" s="645"/>
      <c r="W5" s="76" t="s">
        <v>22</v>
      </c>
    </row>
    <row r="6" ht="6" customHeight="1" thickBot="1"/>
    <row r="7" spans="1:23" ht="15" customHeight="1" thickBot="1">
      <c r="A7" s="115">
        <v>1</v>
      </c>
      <c r="B7" s="445" t="s">
        <v>82</v>
      </c>
      <c r="C7" s="344">
        <v>2</v>
      </c>
      <c r="D7" s="115">
        <v>1</v>
      </c>
      <c r="E7" s="445" t="s">
        <v>82</v>
      </c>
      <c r="F7" s="344">
        <v>2</v>
      </c>
      <c r="G7" s="118"/>
      <c r="H7" s="127"/>
      <c r="I7" s="118"/>
      <c r="J7" s="118"/>
      <c r="K7" s="118"/>
      <c r="L7" s="118"/>
      <c r="M7" s="130"/>
      <c r="N7" s="119"/>
      <c r="O7" s="119"/>
      <c r="P7" s="122"/>
      <c r="Q7" s="79"/>
      <c r="R7" s="128">
        <f>IF(P15&lt;P13,P13,P15)</f>
        <v>2</v>
      </c>
      <c r="S7" s="72"/>
      <c r="T7" s="77" t="s">
        <v>7</v>
      </c>
      <c r="U7" s="655" t="s">
        <v>91</v>
      </c>
      <c r="V7" s="656"/>
      <c r="W7" s="78">
        <v>30</v>
      </c>
    </row>
    <row r="8" spans="1:23" ht="15" customHeight="1" thickBot="1">
      <c r="A8" s="115"/>
      <c r="B8" s="120"/>
      <c r="C8" s="345"/>
      <c r="D8" s="115"/>
      <c r="E8" s="120"/>
      <c r="F8" s="345"/>
      <c r="G8" s="118"/>
      <c r="L8" s="118"/>
      <c r="M8" s="130"/>
      <c r="N8" s="648"/>
      <c r="O8" s="648"/>
      <c r="P8" s="122"/>
      <c r="Q8" s="79"/>
      <c r="R8" s="131"/>
      <c r="S8" s="72"/>
      <c r="T8" s="74"/>
      <c r="U8" s="352"/>
      <c r="V8" s="352"/>
      <c r="W8" s="75"/>
    </row>
    <row r="9" spans="1:23" ht="15" customHeight="1" thickBot="1">
      <c r="A9" s="115">
        <v>2</v>
      </c>
      <c r="B9" s="446" t="s">
        <v>83</v>
      </c>
      <c r="C9" s="346">
        <v>0</v>
      </c>
      <c r="D9" s="115">
        <v>2</v>
      </c>
      <c r="E9" s="121" t="s">
        <v>90</v>
      </c>
      <c r="F9" s="346">
        <v>0</v>
      </c>
      <c r="G9" s="118"/>
      <c r="H9" s="128">
        <f>IF(F9&lt;F7,F7,F9)</f>
        <v>2</v>
      </c>
      <c r="I9" s="649" t="str">
        <f>INDEX(E7:E9,MATCH(H9,F7:F9,))</f>
        <v>ŠTEFANEC</v>
      </c>
      <c r="J9" s="650"/>
      <c r="K9" s="348">
        <v>0</v>
      </c>
      <c r="L9" s="118"/>
      <c r="M9" s="130"/>
      <c r="N9" s="119"/>
      <c r="O9" s="119"/>
      <c r="P9" s="122"/>
      <c r="Q9" s="79"/>
      <c r="R9" s="128">
        <f>IF(P13&lt;P15,P13,P15)</f>
        <v>0</v>
      </c>
      <c r="S9" s="72"/>
      <c r="T9" s="77" t="s">
        <v>8</v>
      </c>
      <c r="U9" s="655" t="s">
        <v>86</v>
      </c>
      <c r="V9" s="656"/>
      <c r="W9" s="78">
        <v>25</v>
      </c>
    </row>
    <row r="10" spans="1:23" ht="15" customHeight="1" thickBot="1">
      <c r="A10" s="115"/>
      <c r="B10" s="118"/>
      <c r="C10" s="347"/>
      <c r="D10" s="115"/>
      <c r="E10" s="118"/>
      <c r="F10" s="347"/>
      <c r="G10" s="118"/>
      <c r="H10" s="128"/>
      <c r="I10" s="651"/>
      <c r="J10" s="651"/>
      <c r="K10" s="349"/>
      <c r="L10" s="118"/>
      <c r="Q10" s="124"/>
      <c r="R10" s="134"/>
      <c r="S10" s="72"/>
      <c r="T10" s="74"/>
      <c r="U10" s="352"/>
      <c r="V10" s="352"/>
      <c r="W10" s="75"/>
    </row>
    <row r="11" spans="1:23" ht="15" customHeight="1" thickBot="1">
      <c r="A11" s="115">
        <v>3</v>
      </c>
      <c r="B11" s="461"/>
      <c r="C11" s="432"/>
      <c r="D11" s="115">
        <v>3</v>
      </c>
      <c r="E11" s="117" t="s">
        <v>84</v>
      </c>
      <c r="F11" s="344">
        <v>0</v>
      </c>
      <c r="G11" s="118"/>
      <c r="H11" s="128">
        <f>IF(F13&lt;F11,F11,F13)</f>
        <v>2</v>
      </c>
      <c r="I11" s="649" t="str">
        <f>INDEX(E11:E13,MATCH(H11,F11:F13,))</f>
        <v>SALINOVEC</v>
      </c>
      <c r="J11" s="650"/>
      <c r="K11" s="348">
        <v>2</v>
      </c>
      <c r="L11" s="118"/>
      <c r="M11" s="130"/>
      <c r="N11" s="119"/>
      <c r="O11" s="119"/>
      <c r="P11" s="350"/>
      <c r="Q11" s="79"/>
      <c r="R11" s="134"/>
      <c r="S11" s="72"/>
      <c r="T11" s="77" t="s">
        <v>9</v>
      </c>
      <c r="U11" s="655" t="s">
        <v>82</v>
      </c>
      <c r="V11" s="656"/>
      <c r="W11" s="78">
        <v>23</v>
      </c>
    </row>
    <row r="12" spans="1:23" ht="15" customHeight="1" thickBot="1">
      <c r="A12" s="115"/>
      <c r="B12" s="461"/>
      <c r="C12" s="432"/>
      <c r="D12" s="115"/>
      <c r="E12" s="120"/>
      <c r="F12" s="345"/>
      <c r="G12" s="118"/>
      <c r="L12" s="118"/>
      <c r="M12" s="130"/>
      <c r="N12" s="119"/>
      <c r="O12" s="119"/>
      <c r="P12" s="350"/>
      <c r="Q12" s="124"/>
      <c r="R12" s="134"/>
      <c r="S12" s="72"/>
      <c r="T12" s="74"/>
      <c r="U12" s="352"/>
      <c r="V12" s="352"/>
      <c r="W12" s="75"/>
    </row>
    <row r="13" spans="1:23" ht="15" customHeight="1" thickBot="1">
      <c r="A13" s="115">
        <v>4</v>
      </c>
      <c r="B13" s="461"/>
      <c r="C13" s="432"/>
      <c r="D13" s="115">
        <v>4</v>
      </c>
      <c r="E13" s="121" t="s">
        <v>91</v>
      </c>
      <c r="F13" s="346">
        <v>2</v>
      </c>
      <c r="G13" s="118"/>
      <c r="H13" s="129"/>
      <c r="I13" s="119"/>
      <c r="J13" s="119"/>
      <c r="K13" s="350"/>
      <c r="L13" s="119"/>
      <c r="M13" s="128">
        <f>IF(K11&lt;K9,K9,K11)</f>
        <v>2</v>
      </c>
      <c r="N13" s="649" t="str">
        <f>INDEX(I9:I11,MATCH(M13,K9:K11,))</f>
        <v>SALINOVEC</v>
      </c>
      <c r="O13" s="650"/>
      <c r="P13" s="351">
        <v>2</v>
      </c>
      <c r="Q13" s="79"/>
      <c r="R13" s="134"/>
      <c r="S13" s="72"/>
      <c r="T13" s="77" t="s">
        <v>10</v>
      </c>
      <c r="U13" s="655" t="s">
        <v>85</v>
      </c>
      <c r="V13" s="656"/>
      <c r="W13" s="78">
        <v>20</v>
      </c>
    </row>
    <row r="14" spans="1:23" ht="15" customHeight="1" thickBot="1">
      <c r="A14" s="115"/>
      <c r="B14" s="461"/>
      <c r="C14" s="432"/>
      <c r="D14" s="115"/>
      <c r="E14" s="118"/>
      <c r="F14" s="347"/>
      <c r="G14" s="118"/>
      <c r="H14" s="129"/>
      <c r="I14" s="648"/>
      <c r="J14" s="648"/>
      <c r="K14" s="350"/>
      <c r="L14" s="119"/>
      <c r="M14" s="130"/>
      <c r="N14" s="137"/>
      <c r="O14" s="137"/>
      <c r="P14" s="350"/>
      <c r="Q14" s="124"/>
      <c r="R14" s="134"/>
      <c r="S14" s="72"/>
      <c r="T14" s="74"/>
      <c r="U14" s="352"/>
      <c r="V14" s="352"/>
      <c r="W14" s="75"/>
    </row>
    <row r="15" spans="1:23" ht="15" customHeight="1" thickBot="1">
      <c r="A15" s="115">
        <v>5</v>
      </c>
      <c r="B15" s="461"/>
      <c r="C15" s="432"/>
      <c r="D15" s="115">
        <v>5</v>
      </c>
      <c r="E15" s="117" t="s">
        <v>85</v>
      </c>
      <c r="F15" s="344">
        <v>2</v>
      </c>
      <c r="G15" s="118"/>
      <c r="H15" s="129"/>
      <c r="I15" s="119"/>
      <c r="J15" s="119"/>
      <c r="K15" s="350"/>
      <c r="L15" s="119"/>
      <c r="M15" s="128">
        <f>IF(K19&lt;K17,K17,K19)</f>
        <v>2</v>
      </c>
      <c r="N15" s="649" t="str">
        <f>INDEX(I17:I19,MATCH(M15,K17:K19,))</f>
        <v>STAŽNJEVEC</v>
      </c>
      <c r="O15" s="650"/>
      <c r="P15" s="351">
        <v>0</v>
      </c>
      <c r="Q15" s="79"/>
      <c r="R15" s="134"/>
      <c r="S15" s="72"/>
      <c r="T15" s="77" t="s">
        <v>11</v>
      </c>
      <c r="U15" s="655" t="s">
        <v>84</v>
      </c>
      <c r="V15" s="656"/>
      <c r="W15" s="78">
        <v>18</v>
      </c>
    </row>
    <row r="16" spans="1:23" ht="15" customHeight="1" thickBot="1">
      <c r="A16" s="115"/>
      <c r="B16" s="461"/>
      <c r="C16" s="432"/>
      <c r="D16" s="115"/>
      <c r="E16" s="120"/>
      <c r="F16" s="345"/>
      <c r="G16" s="118"/>
      <c r="L16" s="118"/>
      <c r="Q16" s="124"/>
      <c r="R16" s="134"/>
      <c r="S16" s="72"/>
      <c r="T16" s="74"/>
      <c r="U16" s="352"/>
      <c r="V16" s="352"/>
      <c r="W16" s="75"/>
    </row>
    <row r="17" spans="1:23" ht="15" customHeight="1" thickBot="1">
      <c r="A17" s="115">
        <v>6</v>
      </c>
      <c r="B17" s="461"/>
      <c r="C17" s="432"/>
      <c r="D17" s="115">
        <v>6</v>
      </c>
      <c r="E17" s="121" t="s">
        <v>93</v>
      </c>
      <c r="F17" s="346">
        <v>0</v>
      </c>
      <c r="G17" s="118"/>
      <c r="H17" s="128">
        <f>IF(F17&lt;F15,F15,F17)</f>
        <v>2</v>
      </c>
      <c r="I17" s="649" t="str">
        <f>INDEX(E15:E17,MATCH(H17,F15:F17,))</f>
        <v>STARA BRV</v>
      </c>
      <c r="J17" s="650"/>
      <c r="K17" s="348">
        <v>0</v>
      </c>
      <c r="L17" s="118"/>
      <c r="M17" s="130"/>
      <c r="N17" s="119"/>
      <c r="O17" s="119"/>
      <c r="P17" s="350"/>
      <c r="Q17" s="79"/>
      <c r="R17" s="134"/>
      <c r="S17" s="73"/>
      <c r="T17" s="77" t="s">
        <v>12</v>
      </c>
      <c r="U17" s="655" t="s">
        <v>87</v>
      </c>
      <c r="V17" s="656"/>
      <c r="W17" s="78">
        <v>16</v>
      </c>
    </row>
    <row r="18" spans="1:23" ht="15" customHeight="1" thickBot="1">
      <c r="A18" s="115"/>
      <c r="B18" s="118"/>
      <c r="C18" s="347"/>
      <c r="D18" s="115"/>
      <c r="E18" s="118"/>
      <c r="F18" s="347"/>
      <c r="G18" s="118"/>
      <c r="H18" s="128"/>
      <c r="I18" s="651"/>
      <c r="J18" s="651"/>
      <c r="K18" s="349"/>
      <c r="L18" s="118"/>
      <c r="Q18" s="125"/>
      <c r="R18" s="134"/>
      <c r="S18" s="73"/>
      <c r="T18" s="74"/>
      <c r="U18" s="352"/>
      <c r="V18" s="352"/>
      <c r="W18" s="75"/>
    </row>
    <row r="19" spans="1:23" ht="15" customHeight="1" thickBot="1">
      <c r="A19" s="115">
        <v>7</v>
      </c>
      <c r="B19" s="445" t="s">
        <v>89</v>
      </c>
      <c r="C19" s="344">
        <v>0</v>
      </c>
      <c r="D19" s="115">
        <v>7</v>
      </c>
      <c r="E19" s="117" t="s">
        <v>87</v>
      </c>
      <c r="F19" s="344">
        <v>0</v>
      </c>
      <c r="G19" s="118"/>
      <c r="H19" s="128">
        <f>IF(F21&lt;F19,F19,F21)</f>
        <v>2</v>
      </c>
      <c r="I19" s="649" t="str">
        <f>INDEX(E19:E21,MATCH(H19,F19:F21,))</f>
        <v>STAŽNJEVEC</v>
      </c>
      <c r="J19" s="650"/>
      <c r="K19" s="348">
        <v>2</v>
      </c>
      <c r="L19" s="118"/>
      <c r="M19" s="130"/>
      <c r="N19" s="119"/>
      <c r="O19" s="119"/>
      <c r="P19" s="122"/>
      <c r="Q19" s="79"/>
      <c r="R19" s="134"/>
      <c r="S19" s="73"/>
      <c r="T19" s="77" t="s">
        <v>13</v>
      </c>
      <c r="U19" s="655" t="s">
        <v>90</v>
      </c>
      <c r="V19" s="656"/>
      <c r="W19" s="78">
        <v>14</v>
      </c>
    </row>
    <row r="20" spans="1:23" ht="15" customHeight="1" thickBot="1">
      <c r="A20" s="115"/>
      <c r="B20" s="120"/>
      <c r="C20" s="345"/>
      <c r="D20" s="115"/>
      <c r="E20" s="120"/>
      <c r="F20" s="345"/>
      <c r="G20" s="118"/>
      <c r="L20" s="118"/>
      <c r="M20" s="130"/>
      <c r="N20" s="119"/>
      <c r="O20" s="119"/>
      <c r="P20" s="122"/>
      <c r="Q20" s="125"/>
      <c r="R20" s="134"/>
      <c r="S20" s="72"/>
      <c r="T20" s="74"/>
      <c r="U20" s="352"/>
      <c r="V20" s="352"/>
      <c r="W20" s="75"/>
    </row>
    <row r="21" spans="1:23" ht="15" customHeight="1" thickBot="1">
      <c r="A21" s="115">
        <v>8</v>
      </c>
      <c r="B21" s="446" t="s">
        <v>86</v>
      </c>
      <c r="C21" s="346">
        <v>2</v>
      </c>
      <c r="D21" s="115">
        <v>8</v>
      </c>
      <c r="E21" s="446" t="s">
        <v>86</v>
      </c>
      <c r="F21" s="346">
        <v>2</v>
      </c>
      <c r="G21" s="118"/>
      <c r="H21" s="130"/>
      <c r="I21" s="119"/>
      <c r="J21" s="119"/>
      <c r="K21" s="122"/>
      <c r="L21" s="118"/>
      <c r="M21" s="130"/>
      <c r="N21" s="119"/>
      <c r="O21" s="119"/>
      <c r="P21" s="122"/>
      <c r="Q21" s="105"/>
      <c r="R21" s="132"/>
      <c r="S21" s="72"/>
      <c r="T21" s="77" t="s">
        <v>14</v>
      </c>
      <c r="U21" s="655" t="s">
        <v>93</v>
      </c>
      <c r="V21" s="656"/>
      <c r="W21" s="78">
        <v>12</v>
      </c>
    </row>
    <row r="22" spans="5:23" ht="15" customHeight="1" thickBot="1">
      <c r="E22" s="72"/>
      <c r="F22" s="74"/>
      <c r="G22" s="72"/>
      <c r="H22" s="131"/>
      <c r="I22" s="524"/>
      <c r="J22" s="524"/>
      <c r="K22" s="80"/>
      <c r="L22" s="72"/>
      <c r="M22" s="131"/>
      <c r="N22" s="524"/>
      <c r="O22" s="524"/>
      <c r="P22" s="80"/>
      <c r="Q22" s="105"/>
      <c r="R22" s="132"/>
      <c r="S22" s="72"/>
      <c r="T22" s="74"/>
      <c r="U22" s="352"/>
      <c r="V22" s="352"/>
      <c r="W22" s="75"/>
    </row>
    <row r="23" spans="5:23" ht="15" customHeight="1" thickBot="1">
      <c r="E23" s="72"/>
      <c r="F23" s="74"/>
      <c r="G23" s="72"/>
      <c r="H23" s="131"/>
      <c r="I23" s="79"/>
      <c r="J23" s="79"/>
      <c r="K23" s="80"/>
      <c r="L23" s="72"/>
      <c r="M23" s="131"/>
      <c r="N23" s="79"/>
      <c r="O23" s="79"/>
      <c r="P23" s="80"/>
      <c r="Q23" s="105"/>
      <c r="R23" s="132"/>
      <c r="S23" s="72"/>
      <c r="T23" s="77" t="s">
        <v>15</v>
      </c>
      <c r="U23" s="655" t="s">
        <v>89</v>
      </c>
      <c r="V23" s="656"/>
      <c r="W23" s="78">
        <v>10</v>
      </c>
    </row>
    <row r="24" spans="5:23" ht="15" customHeight="1" thickBot="1">
      <c r="E24" s="135"/>
      <c r="F24" s="82"/>
      <c r="H24" s="132"/>
      <c r="I24" s="82"/>
      <c r="J24" s="82"/>
      <c r="K24" s="82"/>
      <c r="L24" s="72"/>
      <c r="M24" s="131"/>
      <c r="N24" s="82"/>
      <c r="O24" s="82"/>
      <c r="P24" s="80"/>
      <c r="Q24" s="105"/>
      <c r="R24" s="132"/>
      <c r="S24" s="72"/>
      <c r="T24" s="74"/>
      <c r="U24" s="352"/>
      <c r="V24" s="352"/>
      <c r="W24" s="75"/>
    </row>
    <row r="25" spans="3:23" ht="15" customHeight="1" thickBot="1">
      <c r="C25" s="82"/>
      <c r="D25" s="116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77" t="s">
        <v>16</v>
      </c>
      <c r="U25" s="655" t="s">
        <v>83</v>
      </c>
      <c r="V25" s="656"/>
      <c r="W25" s="78">
        <v>8</v>
      </c>
    </row>
    <row r="26" spans="3:23" ht="15" customHeight="1" thickBot="1">
      <c r="C26" s="82"/>
      <c r="D26" s="116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74"/>
      <c r="U26" s="352"/>
      <c r="V26" s="352"/>
      <c r="W26" s="75"/>
    </row>
    <row r="27" spans="5:23" ht="15" customHeight="1" thickBot="1"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77" t="s">
        <v>17</v>
      </c>
      <c r="U27" s="655" t="s">
        <v>77</v>
      </c>
      <c r="V27" s="656"/>
      <c r="W27" s="78">
        <v>6</v>
      </c>
    </row>
    <row r="28" spans="5:23" ht="15" customHeight="1"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</row>
    <row r="29" spans="5:23" ht="15" customHeight="1"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</row>
    <row r="30" spans="5:23" ht="15" customHeight="1">
      <c r="E30" s="79"/>
      <c r="F30" s="80"/>
      <c r="G30" s="73"/>
      <c r="H30" s="133"/>
      <c r="I30" s="72"/>
      <c r="J30" s="72"/>
      <c r="K30" s="72"/>
      <c r="L30" s="72"/>
      <c r="M30" s="133"/>
      <c r="N30" s="72"/>
      <c r="O30" s="72"/>
      <c r="P30" s="74"/>
      <c r="Q30" s="72"/>
      <c r="R30" s="133"/>
      <c r="S30" s="79"/>
      <c r="T30" s="80"/>
      <c r="U30" s="524"/>
      <c r="V30" s="524"/>
      <c r="W30" s="8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26">
    <mergeCell ref="E1:V2"/>
    <mergeCell ref="T5:V5"/>
    <mergeCell ref="U7:V7"/>
    <mergeCell ref="U9:V9"/>
    <mergeCell ref="N8:O8"/>
    <mergeCell ref="N13:O13"/>
    <mergeCell ref="I9:J9"/>
    <mergeCell ref="I10:J10"/>
    <mergeCell ref="I14:J14"/>
    <mergeCell ref="I11:J11"/>
    <mergeCell ref="U19:V19"/>
    <mergeCell ref="I19:J19"/>
    <mergeCell ref="N15:O15"/>
    <mergeCell ref="U13:V13"/>
    <mergeCell ref="I17:J17"/>
    <mergeCell ref="U17:V17"/>
    <mergeCell ref="U15:V15"/>
    <mergeCell ref="U11:V11"/>
    <mergeCell ref="U21:V21"/>
    <mergeCell ref="I18:J18"/>
    <mergeCell ref="U30:V30"/>
    <mergeCell ref="N22:O22"/>
    <mergeCell ref="I22:J22"/>
    <mergeCell ref="U27:V27"/>
    <mergeCell ref="U23:V23"/>
    <mergeCell ref="U25:V25"/>
  </mergeCells>
  <printOptions/>
  <pageMargins left="0.2755905511811024" right="0.2362204724409449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RowColHeaders="0" zoomScalePageLayoutView="0" workbookViewId="0" topLeftCell="A1">
      <selection activeCell="N22" sqref="N22:O22"/>
    </sheetView>
  </sheetViews>
  <sheetFormatPr defaultColWidth="9.140625" defaultRowHeight="12.75"/>
  <cols>
    <col min="1" max="1" width="4.28125" style="0" customWidth="1"/>
    <col min="2" max="2" width="18.7109375" style="0" customWidth="1"/>
    <col min="3" max="3" width="3.7109375" style="0" customWidth="1"/>
    <col min="4" max="4" width="4.28125" style="114" customWidth="1"/>
    <col min="5" max="5" width="18.7109375" style="0" customWidth="1"/>
    <col min="6" max="6" width="3.7109375" style="0" customWidth="1"/>
    <col min="7" max="7" width="7.7109375" style="0" customWidth="1"/>
    <col min="8" max="8" width="4.28125" style="126" customWidth="1"/>
    <col min="9" max="10" width="9.7109375" style="0" customWidth="1"/>
    <col min="11" max="11" width="3.7109375" style="0" customWidth="1"/>
    <col min="12" max="12" width="7.7109375" style="0" customWidth="1"/>
    <col min="13" max="13" width="3.7109375" style="126" customWidth="1"/>
    <col min="14" max="15" width="9.7109375" style="0" customWidth="1"/>
    <col min="16" max="16" width="3.7109375" style="83" customWidth="1"/>
    <col min="17" max="17" width="9.140625" style="71" customWidth="1"/>
    <col min="18" max="18" width="1.7109375" style="126" customWidth="1"/>
    <col min="19" max="19" width="0.85546875" style="0" customWidth="1"/>
    <col min="20" max="20" width="3.7109375" style="0" customWidth="1"/>
    <col min="21" max="22" width="10.7109375" style="0" customWidth="1"/>
    <col min="23" max="23" width="9.7109375" style="0" customWidth="1"/>
  </cols>
  <sheetData>
    <row r="1" spans="5:23" ht="12.75" customHeight="1">
      <c r="E1" s="613" t="s">
        <v>64</v>
      </c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</row>
    <row r="2" spans="5:23" ht="12.75" customHeight="1"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</row>
    <row r="3" ht="6" customHeight="1"/>
    <row r="4" ht="18.75" customHeight="1" thickBot="1"/>
    <row r="5" spans="2:23" ht="18.75" customHeight="1" thickBot="1">
      <c r="B5" s="135" t="s">
        <v>76</v>
      </c>
      <c r="T5" s="643" t="s">
        <v>23</v>
      </c>
      <c r="U5" s="644"/>
      <c r="V5" s="645"/>
      <c r="W5" s="76" t="s">
        <v>22</v>
      </c>
    </row>
    <row r="6" ht="6" customHeight="1" thickBot="1">
      <c r="F6" s="358"/>
    </row>
    <row r="7" spans="1:23" ht="15" customHeight="1" thickBot="1">
      <c r="A7" s="115">
        <v>1</v>
      </c>
      <c r="B7" s="445" t="s">
        <v>85</v>
      </c>
      <c r="C7" s="344">
        <v>2</v>
      </c>
      <c r="D7" s="115">
        <v>1</v>
      </c>
      <c r="E7" s="445" t="s">
        <v>85</v>
      </c>
      <c r="F7" s="344">
        <v>2</v>
      </c>
      <c r="G7" s="118"/>
      <c r="H7" s="127"/>
      <c r="I7" s="118"/>
      <c r="J7" s="118"/>
      <c r="K7" s="118"/>
      <c r="L7" s="118"/>
      <c r="M7" s="130"/>
      <c r="N7" s="119"/>
      <c r="O7" s="119"/>
      <c r="P7" s="122"/>
      <c r="Q7" s="79"/>
      <c r="R7" s="128">
        <f>IF(P15&lt;P13,P13,P15)</f>
        <v>2</v>
      </c>
      <c r="S7" s="72"/>
      <c r="T7" s="77" t="s">
        <v>7</v>
      </c>
      <c r="U7" s="655" t="s">
        <v>91</v>
      </c>
      <c r="V7" s="656"/>
      <c r="W7" s="78">
        <v>30</v>
      </c>
    </row>
    <row r="8" spans="1:23" ht="15" customHeight="1" thickBot="1">
      <c r="A8" s="115"/>
      <c r="B8" s="120"/>
      <c r="C8" s="345"/>
      <c r="D8" s="115"/>
      <c r="E8" s="120"/>
      <c r="F8" s="345"/>
      <c r="G8" s="118"/>
      <c r="L8" s="118"/>
      <c r="M8" s="130"/>
      <c r="N8" s="648"/>
      <c r="O8" s="648"/>
      <c r="P8" s="122"/>
      <c r="Q8" s="79"/>
      <c r="R8" s="131"/>
      <c r="S8" s="72"/>
      <c r="T8" s="74"/>
      <c r="U8" s="352"/>
      <c r="V8" s="352"/>
      <c r="W8" s="75"/>
    </row>
    <row r="9" spans="1:23" ht="15" customHeight="1" thickBot="1">
      <c r="A9" s="115">
        <v>2</v>
      </c>
      <c r="B9" s="446" t="s">
        <v>84</v>
      </c>
      <c r="C9" s="346">
        <v>1</v>
      </c>
      <c r="D9" s="115">
        <v>2</v>
      </c>
      <c r="E9" s="121" t="s">
        <v>82</v>
      </c>
      <c r="F9" s="346">
        <v>0</v>
      </c>
      <c r="G9" s="118"/>
      <c r="H9" s="128">
        <f>IF(F9&lt;F7,F7,F9)</f>
        <v>2</v>
      </c>
      <c r="I9" s="649" t="str">
        <f>INDEX(E7:E9,MATCH(H9,F7:F9,))</f>
        <v>STARA BRV</v>
      </c>
      <c r="J9" s="650"/>
      <c r="K9" s="348">
        <v>0</v>
      </c>
      <c r="L9" s="118"/>
      <c r="M9" s="130"/>
      <c r="N9" s="119"/>
      <c r="O9" s="119"/>
      <c r="P9" s="122"/>
      <c r="Q9" s="79"/>
      <c r="R9" s="128">
        <f>IF(P13&lt;P15,P13,P15)</f>
        <v>0</v>
      </c>
      <c r="S9" s="72"/>
      <c r="T9" s="77" t="s">
        <v>8</v>
      </c>
      <c r="U9" s="646" t="s">
        <v>89</v>
      </c>
      <c r="V9" s="647"/>
      <c r="W9" s="78">
        <v>25</v>
      </c>
    </row>
    <row r="10" spans="1:23" ht="15" customHeight="1" thickBot="1">
      <c r="A10" s="115"/>
      <c r="B10" s="118"/>
      <c r="C10" s="347"/>
      <c r="D10" s="115"/>
      <c r="E10" s="118"/>
      <c r="F10" s="347"/>
      <c r="G10" s="118"/>
      <c r="H10" s="128"/>
      <c r="I10" s="651"/>
      <c r="J10" s="651"/>
      <c r="K10" s="349"/>
      <c r="L10" s="118"/>
      <c r="Q10" s="124"/>
      <c r="R10" s="134"/>
      <c r="S10" s="72"/>
      <c r="T10" s="74"/>
      <c r="U10" s="352"/>
      <c r="V10" s="352"/>
      <c r="W10" s="75"/>
    </row>
    <row r="11" spans="1:23" ht="15" customHeight="1" thickBot="1">
      <c r="A11" s="115">
        <v>3</v>
      </c>
      <c r="B11" s="461"/>
      <c r="C11" s="432"/>
      <c r="D11" s="115">
        <v>3</v>
      </c>
      <c r="E11" s="117" t="s">
        <v>89</v>
      </c>
      <c r="F11" s="344">
        <v>2</v>
      </c>
      <c r="G11" s="118"/>
      <c r="H11" s="128">
        <f>IF(F13&lt;F11,F11,F13)</f>
        <v>2</v>
      </c>
      <c r="I11" s="649" t="str">
        <f>INDEX(E11:E13,MATCH(H11,F11:F13,))</f>
        <v>LEPOGLAVSKA VES</v>
      </c>
      <c r="J11" s="650"/>
      <c r="K11" s="348">
        <v>2</v>
      </c>
      <c r="L11" s="118"/>
      <c r="M11" s="130"/>
      <c r="N11" s="119"/>
      <c r="O11" s="119"/>
      <c r="P11" s="350"/>
      <c r="Q11" s="79"/>
      <c r="R11" s="134"/>
      <c r="S11" s="72"/>
      <c r="T11" s="77" t="s">
        <v>9</v>
      </c>
      <c r="U11" s="652" t="s">
        <v>87</v>
      </c>
      <c r="V11" s="652"/>
      <c r="W11" s="78">
        <v>23</v>
      </c>
    </row>
    <row r="12" spans="1:23" ht="15" customHeight="1" thickBot="1">
      <c r="A12" s="115"/>
      <c r="B12" s="461"/>
      <c r="C12" s="432"/>
      <c r="D12" s="115"/>
      <c r="E12" s="120"/>
      <c r="F12" s="345"/>
      <c r="G12" s="118"/>
      <c r="L12" s="118"/>
      <c r="M12" s="130"/>
      <c r="N12" s="119"/>
      <c r="O12" s="119"/>
      <c r="P12" s="350"/>
      <c r="Q12" s="124"/>
      <c r="R12" s="134"/>
      <c r="S12" s="72"/>
      <c r="T12" s="74"/>
      <c r="U12" s="352"/>
      <c r="V12" s="352"/>
      <c r="W12" s="75"/>
    </row>
    <row r="13" spans="1:23" ht="15" customHeight="1" thickBot="1">
      <c r="A13" s="115">
        <v>4</v>
      </c>
      <c r="B13" s="461"/>
      <c r="C13" s="432"/>
      <c r="D13" s="115">
        <v>4</v>
      </c>
      <c r="E13" s="121" t="s">
        <v>86</v>
      </c>
      <c r="F13" s="346">
        <v>1</v>
      </c>
      <c r="G13" s="118"/>
      <c r="H13" s="129"/>
      <c r="I13" s="119"/>
      <c r="J13" s="119"/>
      <c r="K13" s="350"/>
      <c r="L13" s="119"/>
      <c r="M13" s="128">
        <f>IF(K11&lt;K9,K9,K11)</f>
        <v>2</v>
      </c>
      <c r="N13" s="649" t="str">
        <f>INDEX(I9:I11,MATCH(M13,K9:K11,))</f>
        <v>LEPOGLAVSKA VES</v>
      </c>
      <c r="O13" s="650"/>
      <c r="P13" s="351">
        <v>0</v>
      </c>
      <c r="Q13" s="79"/>
      <c r="R13" s="134"/>
      <c r="S13" s="72"/>
      <c r="T13" s="77" t="s">
        <v>10</v>
      </c>
      <c r="U13" s="652" t="s">
        <v>85</v>
      </c>
      <c r="V13" s="652"/>
      <c r="W13" s="78">
        <v>20</v>
      </c>
    </row>
    <row r="14" spans="1:23" ht="15" customHeight="1" thickBot="1">
      <c r="A14" s="115"/>
      <c r="B14" s="461"/>
      <c r="C14" s="432"/>
      <c r="D14" s="115"/>
      <c r="E14" s="118"/>
      <c r="F14" s="347"/>
      <c r="G14" s="118"/>
      <c r="H14" s="129"/>
      <c r="I14" s="648"/>
      <c r="J14" s="648"/>
      <c r="K14" s="350"/>
      <c r="L14" s="119"/>
      <c r="M14" s="130"/>
      <c r="N14" s="137"/>
      <c r="O14" s="137"/>
      <c r="P14" s="350"/>
      <c r="Q14" s="124"/>
      <c r="R14" s="134"/>
      <c r="S14" s="72"/>
      <c r="T14" s="74"/>
      <c r="U14" s="352"/>
      <c r="V14" s="352"/>
      <c r="W14" s="75"/>
    </row>
    <row r="15" spans="1:23" ht="15" customHeight="1" thickBot="1">
      <c r="A15" s="115">
        <v>5</v>
      </c>
      <c r="B15" s="461"/>
      <c r="C15" s="432"/>
      <c r="D15" s="115">
        <v>5</v>
      </c>
      <c r="E15" s="117" t="s">
        <v>93</v>
      </c>
      <c r="F15" s="344">
        <v>0</v>
      </c>
      <c r="G15" s="118"/>
      <c r="H15" s="129"/>
      <c r="I15" s="119"/>
      <c r="J15" s="119"/>
      <c r="K15" s="350"/>
      <c r="L15" s="119"/>
      <c r="M15" s="128">
        <f>IF(K19&lt;K17,K17,K19)</f>
        <v>2</v>
      </c>
      <c r="N15" s="649" t="str">
        <f>INDEX(I17:I19,MATCH(M15,K17:K19,))</f>
        <v>SALINOVEC</v>
      </c>
      <c r="O15" s="650"/>
      <c r="P15" s="351">
        <v>2</v>
      </c>
      <c r="Q15" s="79"/>
      <c r="R15" s="134"/>
      <c r="S15" s="72"/>
      <c r="T15" s="77" t="s">
        <v>11</v>
      </c>
      <c r="U15" s="652" t="s">
        <v>93</v>
      </c>
      <c r="V15" s="652"/>
      <c r="W15" s="78">
        <v>18</v>
      </c>
    </row>
    <row r="16" spans="1:23" ht="15" customHeight="1" thickBot="1">
      <c r="A16" s="115"/>
      <c r="B16" s="461"/>
      <c r="C16" s="432"/>
      <c r="D16" s="115"/>
      <c r="E16" s="120"/>
      <c r="F16" s="345"/>
      <c r="G16" s="118"/>
      <c r="L16" s="118"/>
      <c r="M16" s="130"/>
      <c r="N16" s="119"/>
      <c r="O16" s="119"/>
      <c r="P16" s="350"/>
      <c r="Q16" s="124"/>
      <c r="R16" s="134"/>
      <c r="S16" s="72"/>
      <c r="T16" s="74"/>
      <c r="U16" s="352"/>
      <c r="V16" s="352"/>
      <c r="W16" s="75"/>
    </row>
    <row r="17" spans="1:23" ht="15" customHeight="1" thickBot="1">
      <c r="A17" s="115">
        <v>6</v>
      </c>
      <c r="B17" s="461"/>
      <c r="C17" s="432"/>
      <c r="D17" s="115">
        <v>6</v>
      </c>
      <c r="E17" s="121" t="s">
        <v>91</v>
      </c>
      <c r="F17" s="346">
        <v>2</v>
      </c>
      <c r="G17" s="118"/>
      <c r="H17" s="128">
        <f>IF(F17&lt;F15,F15,F17)</f>
        <v>2</v>
      </c>
      <c r="I17" s="649" t="str">
        <f>INDEX(E15:E17,MATCH(H17,F15:F17,))</f>
        <v>SALINOVEC</v>
      </c>
      <c r="J17" s="650"/>
      <c r="K17" s="348">
        <v>2</v>
      </c>
      <c r="L17" s="118"/>
      <c r="M17" s="130"/>
      <c r="N17" s="119"/>
      <c r="O17" s="119"/>
      <c r="P17" s="350"/>
      <c r="Q17" s="79"/>
      <c r="R17" s="134"/>
      <c r="S17" s="73"/>
      <c r="T17" s="77" t="s">
        <v>12</v>
      </c>
      <c r="U17" s="652" t="s">
        <v>86</v>
      </c>
      <c r="V17" s="652"/>
      <c r="W17" s="78">
        <v>16</v>
      </c>
    </row>
    <row r="18" spans="1:23" ht="15" customHeight="1" thickBot="1">
      <c r="A18" s="115"/>
      <c r="B18" s="118"/>
      <c r="C18" s="347"/>
      <c r="D18" s="115"/>
      <c r="E18" s="118"/>
      <c r="F18" s="347"/>
      <c r="G18" s="118"/>
      <c r="H18" s="128"/>
      <c r="I18" s="651"/>
      <c r="J18" s="651"/>
      <c r="K18" s="349"/>
      <c r="L18" s="118"/>
      <c r="Q18" s="125"/>
      <c r="R18" s="134"/>
      <c r="S18" s="73"/>
      <c r="T18" s="74"/>
      <c r="U18" s="352"/>
      <c r="V18" s="352"/>
      <c r="W18" s="75"/>
    </row>
    <row r="19" spans="1:23" ht="15" customHeight="1" thickBot="1">
      <c r="A19" s="115">
        <v>7</v>
      </c>
      <c r="B19" s="445" t="s">
        <v>83</v>
      </c>
      <c r="C19" s="344">
        <v>0</v>
      </c>
      <c r="D19" s="115">
        <v>7</v>
      </c>
      <c r="E19" s="117" t="s">
        <v>90</v>
      </c>
      <c r="F19" s="344">
        <v>0</v>
      </c>
      <c r="G19" s="118"/>
      <c r="H19" s="128">
        <f>IF(F21&lt;F19,F19,F21)</f>
        <v>2</v>
      </c>
      <c r="I19" s="649" t="str">
        <f>INDEX(E19:E21,MATCH(H19,F19:F21,))</f>
        <v>LANČIĆ KNAPIĆ</v>
      </c>
      <c r="J19" s="650"/>
      <c r="K19" s="348">
        <v>0</v>
      </c>
      <c r="L19" s="118"/>
      <c r="M19" s="130"/>
      <c r="N19" s="119"/>
      <c r="O19" s="119"/>
      <c r="P19" s="122"/>
      <c r="Q19" s="79"/>
      <c r="R19" s="134"/>
      <c r="S19" s="73"/>
      <c r="T19" s="77" t="s">
        <v>13</v>
      </c>
      <c r="U19" s="652" t="s">
        <v>90</v>
      </c>
      <c r="V19" s="652"/>
      <c r="W19" s="78">
        <v>14</v>
      </c>
    </row>
    <row r="20" spans="1:23" ht="15" customHeight="1" thickBot="1">
      <c r="A20" s="115"/>
      <c r="B20" s="120"/>
      <c r="C20" s="345"/>
      <c r="D20" s="115"/>
      <c r="E20" s="120"/>
      <c r="F20" s="345"/>
      <c r="G20" s="118"/>
      <c r="L20" s="118"/>
      <c r="M20" s="130"/>
      <c r="N20" s="119"/>
      <c r="O20" s="119"/>
      <c r="P20" s="122"/>
      <c r="Q20" s="125"/>
      <c r="R20" s="134"/>
      <c r="S20" s="72"/>
      <c r="T20" s="74"/>
      <c r="U20" s="352"/>
      <c r="V20" s="352"/>
      <c r="W20" s="75"/>
    </row>
    <row r="21" spans="1:23" ht="15" customHeight="1" thickBot="1">
      <c r="A21" s="115">
        <v>8</v>
      </c>
      <c r="B21" s="446" t="s">
        <v>87</v>
      </c>
      <c r="C21" s="346">
        <v>2</v>
      </c>
      <c r="D21" s="115">
        <v>8</v>
      </c>
      <c r="E21" s="446" t="s">
        <v>87</v>
      </c>
      <c r="F21" s="346">
        <v>2</v>
      </c>
      <c r="G21" s="118"/>
      <c r="H21" s="130"/>
      <c r="I21" s="119"/>
      <c r="J21" s="119"/>
      <c r="K21" s="122"/>
      <c r="L21" s="118"/>
      <c r="M21" s="130"/>
      <c r="N21" s="119"/>
      <c r="O21" s="119"/>
      <c r="P21" s="122"/>
      <c r="Q21" s="105"/>
      <c r="R21" s="132"/>
      <c r="S21" s="72"/>
      <c r="T21" s="77" t="s">
        <v>14</v>
      </c>
      <c r="U21" s="652" t="s">
        <v>82</v>
      </c>
      <c r="V21" s="652"/>
      <c r="W21" s="78">
        <v>12</v>
      </c>
    </row>
    <row r="22" spans="5:23" ht="15" customHeight="1" thickBot="1">
      <c r="E22" s="72"/>
      <c r="F22" s="74"/>
      <c r="G22" s="72"/>
      <c r="H22" s="131"/>
      <c r="I22" s="524"/>
      <c r="J22" s="524"/>
      <c r="K22" s="80"/>
      <c r="L22" s="72"/>
      <c r="M22" s="131"/>
      <c r="N22" s="524"/>
      <c r="O22" s="524"/>
      <c r="P22" s="80"/>
      <c r="Q22" s="105"/>
      <c r="R22" s="132"/>
      <c r="S22" s="72"/>
      <c r="T22" s="74"/>
      <c r="U22" s="352"/>
      <c r="V22" s="352"/>
      <c r="W22" s="75"/>
    </row>
    <row r="23" spans="5:23" ht="15" customHeight="1" thickBot="1">
      <c r="E23" s="72"/>
      <c r="F23" s="74"/>
      <c r="G23" s="72"/>
      <c r="H23" s="131"/>
      <c r="I23" s="79"/>
      <c r="J23" s="79"/>
      <c r="K23" s="80"/>
      <c r="L23" s="72"/>
      <c r="M23" s="131"/>
      <c r="N23" s="79"/>
      <c r="O23" s="79"/>
      <c r="P23" s="80"/>
      <c r="Q23" s="105"/>
      <c r="R23" s="132"/>
      <c r="S23" s="72"/>
      <c r="T23" s="77" t="s">
        <v>15</v>
      </c>
      <c r="U23" s="652" t="s">
        <v>83</v>
      </c>
      <c r="V23" s="652"/>
      <c r="W23" s="78">
        <v>10</v>
      </c>
    </row>
    <row r="24" spans="5:23" ht="15" customHeight="1" thickBot="1">
      <c r="E24" s="135"/>
      <c r="F24" s="82"/>
      <c r="H24" s="132"/>
      <c r="I24" s="82"/>
      <c r="J24" s="82"/>
      <c r="K24" s="82"/>
      <c r="L24" s="72"/>
      <c r="M24" s="131"/>
      <c r="N24" s="82"/>
      <c r="O24" s="82"/>
      <c r="P24" s="80"/>
      <c r="Q24" s="105"/>
      <c r="R24" s="357"/>
      <c r="S24" s="72"/>
      <c r="T24" s="74"/>
      <c r="U24" s="352"/>
      <c r="V24" s="352"/>
      <c r="W24" s="75"/>
    </row>
    <row r="25" spans="3:23" ht="15" customHeight="1" thickBot="1">
      <c r="C25" s="82"/>
      <c r="D25" s="116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77" t="s">
        <v>16</v>
      </c>
      <c r="U25" s="652" t="s">
        <v>84</v>
      </c>
      <c r="V25" s="652"/>
      <c r="W25" s="78">
        <v>8</v>
      </c>
    </row>
    <row r="26" spans="3:23" ht="15" customHeight="1" thickBot="1">
      <c r="C26" s="82"/>
      <c r="D26" s="116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74"/>
      <c r="U26" s="352"/>
      <c r="V26" s="352"/>
      <c r="W26" s="75"/>
    </row>
    <row r="27" spans="5:23" ht="15" customHeight="1" thickBot="1"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77" t="s">
        <v>17</v>
      </c>
      <c r="U27" s="652" t="s">
        <v>77</v>
      </c>
      <c r="V27" s="652"/>
      <c r="W27" s="78">
        <v>6</v>
      </c>
    </row>
    <row r="28" spans="5:23" ht="15" customHeight="1"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</row>
    <row r="29" spans="5:23" ht="15" customHeight="1"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</row>
    <row r="30" spans="5:23" ht="15" customHeight="1">
      <c r="E30" s="79"/>
      <c r="F30" s="80"/>
      <c r="G30" s="73"/>
      <c r="H30" s="133"/>
      <c r="I30" s="72"/>
      <c r="J30" s="72"/>
      <c r="K30" s="72"/>
      <c r="L30" s="72"/>
      <c r="M30" s="133"/>
      <c r="N30" s="72"/>
      <c r="O30" s="72"/>
      <c r="P30" s="74"/>
      <c r="Q30" s="72"/>
      <c r="R30" s="133"/>
      <c r="S30" s="79"/>
      <c r="T30" s="80"/>
      <c r="U30" s="524"/>
      <c r="V30" s="524"/>
      <c r="W30" s="81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26">
    <mergeCell ref="E1:W2"/>
    <mergeCell ref="U30:V30"/>
    <mergeCell ref="N22:O22"/>
    <mergeCell ref="I22:J22"/>
    <mergeCell ref="U13:V13"/>
    <mergeCell ref="I17:J17"/>
    <mergeCell ref="U17:V17"/>
    <mergeCell ref="U21:V21"/>
    <mergeCell ref="I18:J18"/>
    <mergeCell ref="U19:V19"/>
    <mergeCell ref="N8:O8"/>
    <mergeCell ref="N13:O13"/>
    <mergeCell ref="U15:V15"/>
    <mergeCell ref="U11:V11"/>
    <mergeCell ref="I19:J19"/>
    <mergeCell ref="N15:O15"/>
    <mergeCell ref="I9:J9"/>
    <mergeCell ref="I10:J10"/>
    <mergeCell ref="I14:J14"/>
    <mergeCell ref="I11:J11"/>
    <mergeCell ref="U23:V23"/>
    <mergeCell ref="U25:V25"/>
    <mergeCell ref="U27:V27"/>
    <mergeCell ref="T5:V5"/>
    <mergeCell ref="U7:V7"/>
    <mergeCell ref="U9:V9"/>
  </mergeCells>
  <printOptions/>
  <pageMargins left="0.2755905511811024" right="0.2362204724409449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5"/>
  <sheetViews>
    <sheetView showGridLines="0" showRowColHeaders="0" zoomScalePageLayoutView="0" workbookViewId="0" topLeftCell="A1">
      <selection activeCell="C16" sqref="C16"/>
    </sheetView>
  </sheetViews>
  <sheetFormatPr defaultColWidth="9.140625" defaultRowHeight="12.75"/>
  <cols>
    <col min="1" max="1" width="8.7109375" style="1" customWidth="1"/>
    <col min="2" max="2" width="38.7109375" style="1" customWidth="1"/>
    <col min="3" max="3" width="13.7109375" style="1" customWidth="1"/>
    <col min="4" max="4" width="10.7109375" style="1" hidden="1" customWidth="1"/>
    <col min="5" max="7" width="13.7109375" style="1" customWidth="1"/>
    <col min="8" max="8" width="12.7109375" style="1" customWidth="1"/>
    <col min="9" max="12" width="9.140625" style="1" hidden="1" customWidth="1"/>
    <col min="13" max="16384" width="9.140625" style="1" customWidth="1"/>
  </cols>
  <sheetData>
    <row r="1" ht="7.5" customHeight="1"/>
    <row r="2" spans="1:8" ht="33.75" customHeight="1">
      <c r="A2" s="621" t="s">
        <v>68</v>
      </c>
      <c r="B2" s="621"/>
      <c r="C2" s="621"/>
      <c r="D2" s="621"/>
      <c r="E2" s="621"/>
      <c r="F2" s="621"/>
      <c r="G2" s="621"/>
      <c r="H2" s="621"/>
    </row>
    <row r="3" spans="1:8" ht="16.5" customHeight="1" thickBot="1">
      <c r="A3" s="2"/>
      <c r="B3" s="2"/>
      <c r="C3" s="2"/>
      <c r="D3" s="2"/>
      <c r="E3" s="2"/>
      <c r="F3" s="2"/>
      <c r="G3" s="2"/>
      <c r="H3" s="2"/>
    </row>
    <row r="4" spans="1:11" ht="16.5" customHeight="1">
      <c r="A4" s="632" t="s">
        <v>0</v>
      </c>
      <c r="B4" s="634" t="s">
        <v>1</v>
      </c>
      <c r="C4" s="658" t="s">
        <v>65</v>
      </c>
      <c r="D4" s="660" t="s">
        <v>37</v>
      </c>
      <c r="E4" s="662" t="s">
        <v>66</v>
      </c>
      <c r="F4" s="664" t="s">
        <v>67</v>
      </c>
      <c r="G4" s="662" t="s">
        <v>69</v>
      </c>
      <c r="H4" s="624" t="s">
        <v>22</v>
      </c>
      <c r="K4"/>
    </row>
    <row r="5" spans="1:11" ht="16.5" customHeight="1" thickBot="1">
      <c r="A5" s="633"/>
      <c r="B5" s="635"/>
      <c r="C5" s="659"/>
      <c r="D5" s="661"/>
      <c r="E5" s="663"/>
      <c r="F5" s="665"/>
      <c r="G5" s="663"/>
      <c r="H5" s="657"/>
      <c r="K5"/>
    </row>
    <row r="6" spans="1:12" ht="19.5" customHeight="1">
      <c r="A6" s="3" t="s">
        <v>7</v>
      </c>
      <c r="B6" s="97" t="str">
        <f>'ULAZNI PODACI'!B5</f>
        <v>ŠTEFANEC</v>
      </c>
      <c r="C6" s="34" t="s">
        <v>75</v>
      </c>
      <c r="D6" s="37"/>
      <c r="E6" s="37"/>
      <c r="F6" s="338"/>
      <c r="G6" s="339"/>
      <c r="H6" s="184">
        <f>SUM(I6:L6)</f>
        <v>30</v>
      </c>
      <c r="I6">
        <f aca="true" t="shared" si="0" ref="I6:I16">IF(C6="+",30)</f>
        <v>30</v>
      </c>
      <c r="J6" t="b">
        <f aca="true" t="shared" si="1" ref="J6:J13">IF(E6="+",25)</f>
        <v>0</v>
      </c>
      <c r="K6" t="b">
        <f aca="true" t="shared" si="2" ref="K6:K13">IF(F6="+",23)</f>
        <v>0</v>
      </c>
      <c r="L6" t="b">
        <f>IF(G6="+",3)</f>
        <v>0</v>
      </c>
    </row>
    <row r="7" spans="1:12" ht="19.5" customHeight="1">
      <c r="A7" s="4" t="s">
        <v>8</v>
      </c>
      <c r="B7" s="98" t="str">
        <f>'ULAZNI PODACI'!B6</f>
        <v>GORNJI BOGIČEVCI</v>
      </c>
      <c r="C7" s="35" t="s">
        <v>75</v>
      </c>
      <c r="D7" s="38"/>
      <c r="E7" s="38"/>
      <c r="F7" s="340"/>
      <c r="G7" s="341"/>
      <c r="H7" s="185">
        <f>SUM(I7:L7)</f>
        <v>30</v>
      </c>
      <c r="I7">
        <f t="shared" si="0"/>
        <v>30</v>
      </c>
      <c r="J7" t="b">
        <f t="shared" si="1"/>
        <v>0</v>
      </c>
      <c r="K7" t="b">
        <f t="shared" si="2"/>
        <v>0</v>
      </c>
      <c r="L7" t="b">
        <f aca="true" t="shared" si="3" ref="L7:L13">IF(G7="+",3)</f>
        <v>0</v>
      </c>
    </row>
    <row r="8" spans="1:12" ht="19.5" customHeight="1">
      <c r="A8" s="4" t="s">
        <v>9</v>
      </c>
      <c r="B8" s="98" t="str">
        <f>'ULAZNI PODACI'!B7</f>
        <v>JALKOVEC</v>
      </c>
      <c r="C8" s="35" t="s">
        <v>75</v>
      </c>
      <c r="D8" s="38"/>
      <c r="E8" s="38"/>
      <c r="F8" s="340"/>
      <c r="G8" s="341"/>
      <c r="H8" s="185">
        <f aca="true" t="shared" si="4" ref="H8:H13">SUM(I8:L8)</f>
        <v>30</v>
      </c>
      <c r="I8">
        <f t="shared" si="0"/>
        <v>30</v>
      </c>
      <c r="J8" t="b">
        <f t="shared" si="1"/>
        <v>0</v>
      </c>
      <c r="K8" t="b">
        <f t="shared" si="2"/>
        <v>0</v>
      </c>
      <c r="L8" t="b">
        <f t="shared" si="3"/>
        <v>0</v>
      </c>
    </row>
    <row r="9" spans="1:12" ht="19.5" customHeight="1">
      <c r="A9" s="4" t="s">
        <v>10</v>
      </c>
      <c r="B9" s="98" t="str">
        <f>'ULAZNI PODACI'!B8</f>
        <v>STARA BRV</v>
      </c>
      <c r="C9" s="35"/>
      <c r="D9" s="38"/>
      <c r="E9" s="38"/>
      <c r="F9" s="340"/>
      <c r="G9" s="341" t="s">
        <v>75</v>
      </c>
      <c r="H9" s="185">
        <v>2</v>
      </c>
      <c r="I9" t="b">
        <f t="shared" si="0"/>
        <v>0</v>
      </c>
      <c r="J9" t="b">
        <f t="shared" si="1"/>
        <v>0</v>
      </c>
      <c r="K9" t="b">
        <f t="shared" si="2"/>
        <v>0</v>
      </c>
      <c r="L9">
        <f t="shared" si="3"/>
        <v>3</v>
      </c>
    </row>
    <row r="10" spans="1:12" ht="19.5" customHeight="1">
      <c r="A10" s="4" t="s">
        <v>11</v>
      </c>
      <c r="B10" s="98" t="str">
        <f>'ULAZNI PODACI'!B9</f>
        <v>STAŽNJEVEC</v>
      </c>
      <c r="C10" s="35" t="s">
        <v>75</v>
      </c>
      <c r="D10" s="38"/>
      <c r="E10" s="38"/>
      <c r="F10" s="340"/>
      <c r="G10" s="341"/>
      <c r="H10" s="185">
        <f t="shared" si="4"/>
        <v>30</v>
      </c>
      <c r="I10">
        <f t="shared" si="0"/>
        <v>30</v>
      </c>
      <c r="J10" t="b">
        <f t="shared" si="1"/>
        <v>0</v>
      </c>
      <c r="K10" t="b">
        <f t="shared" si="2"/>
        <v>0</v>
      </c>
      <c r="L10" t="b">
        <f t="shared" si="3"/>
        <v>0</v>
      </c>
    </row>
    <row r="11" spans="1:12" ht="19.5" customHeight="1">
      <c r="A11" s="4" t="s">
        <v>12</v>
      </c>
      <c r="B11" s="98" t="str">
        <f>'ULAZNI PODACI'!B10</f>
        <v>LANČIĆ KNAPIĆ</v>
      </c>
      <c r="C11" s="35" t="s">
        <v>75</v>
      </c>
      <c r="D11" s="38"/>
      <c r="E11" s="38"/>
      <c r="F11" s="340"/>
      <c r="G11" s="341"/>
      <c r="H11" s="185">
        <f t="shared" si="4"/>
        <v>30</v>
      </c>
      <c r="I11">
        <f t="shared" si="0"/>
        <v>30</v>
      </c>
      <c r="J11" t="b">
        <f t="shared" si="1"/>
        <v>0</v>
      </c>
      <c r="K11" t="b">
        <f t="shared" si="2"/>
        <v>0</v>
      </c>
      <c r="L11" t="b">
        <f t="shared" si="3"/>
        <v>0</v>
      </c>
    </row>
    <row r="12" spans="1:12" ht="19.5" customHeight="1">
      <c r="A12" s="4" t="s">
        <v>13</v>
      </c>
      <c r="B12" s="98" t="str">
        <f>'ULAZNI PODACI'!B11</f>
        <v>POLJANA BIŠKUPEČKA</v>
      </c>
      <c r="C12" s="35" t="s">
        <v>75</v>
      </c>
      <c r="D12" s="38"/>
      <c r="E12" s="38"/>
      <c r="F12" s="340"/>
      <c r="G12" s="341"/>
      <c r="H12" s="185">
        <f t="shared" si="4"/>
        <v>30</v>
      </c>
      <c r="I12">
        <f t="shared" si="0"/>
        <v>30</v>
      </c>
      <c r="J12" t="b">
        <f t="shared" si="1"/>
        <v>0</v>
      </c>
      <c r="K12" t="b">
        <f t="shared" si="2"/>
        <v>0</v>
      </c>
      <c r="L12" t="b">
        <f t="shared" si="3"/>
        <v>0</v>
      </c>
    </row>
    <row r="13" spans="1:12" ht="19.5" customHeight="1">
      <c r="A13" s="4" t="s">
        <v>14</v>
      </c>
      <c r="B13" s="98" t="str">
        <f>'ULAZNI PODACI'!B12</f>
        <v>LEPOGLAVSKA VES</v>
      </c>
      <c r="C13" s="35" t="s">
        <v>75</v>
      </c>
      <c r="D13" s="38"/>
      <c r="E13" s="38"/>
      <c r="F13" s="340"/>
      <c r="G13" s="341"/>
      <c r="H13" s="185">
        <f t="shared" si="4"/>
        <v>30</v>
      </c>
      <c r="I13">
        <f t="shared" si="0"/>
        <v>30</v>
      </c>
      <c r="J13" t="b">
        <f t="shared" si="1"/>
        <v>0</v>
      </c>
      <c r="K13" t="b">
        <f t="shared" si="2"/>
        <v>0</v>
      </c>
      <c r="L13" t="b">
        <f t="shared" si="3"/>
        <v>0</v>
      </c>
    </row>
    <row r="14" spans="1:12" ht="19.5" customHeight="1">
      <c r="A14" s="4" t="s">
        <v>15</v>
      </c>
      <c r="B14" s="98" t="str">
        <f>'ULAZNI PODACI'!B13</f>
        <v>IVANEČKA ŽELJEZNICA</v>
      </c>
      <c r="C14" s="35" t="s">
        <v>75</v>
      </c>
      <c r="D14" s="38"/>
      <c r="E14" s="38"/>
      <c r="F14" s="340"/>
      <c r="G14" s="341"/>
      <c r="H14" s="185">
        <f>SUM(I14:L14)</f>
        <v>30</v>
      </c>
      <c r="I14">
        <f t="shared" si="0"/>
        <v>30</v>
      </c>
      <c r="J14" t="b">
        <f>IF(E14="+",25)</f>
        <v>0</v>
      </c>
      <c r="K14" t="b">
        <f>IF(F14="+",23)</f>
        <v>0</v>
      </c>
      <c r="L14" t="b">
        <f>IF(G14="+",3)</f>
        <v>0</v>
      </c>
    </row>
    <row r="15" spans="1:12" ht="19.5" customHeight="1">
      <c r="A15" s="4" t="s">
        <v>16</v>
      </c>
      <c r="B15" s="98" t="str">
        <f>'ULAZNI PODACI'!B14</f>
        <v>SALINOVEC</v>
      </c>
      <c r="C15" s="35" t="s">
        <v>75</v>
      </c>
      <c r="D15" s="38"/>
      <c r="E15" s="38"/>
      <c r="F15" s="340"/>
      <c r="G15" s="341"/>
      <c r="H15" s="185">
        <f>SUM(I15:L15)</f>
        <v>30</v>
      </c>
      <c r="I15">
        <f t="shared" si="0"/>
        <v>30</v>
      </c>
      <c r="J15" t="b">
        <f>IF(E15="+",25)</f>
        <v>0</v>
      </c>
      <c r="K15" t="b">
        <f>IF(F15="+",23)</f>
        <v>0</v>
      </c>
      <c r="L15" t="b">
        <f>IF(G15="+",3)</f>
        <v>0</v>
      </c>
    </row>
    <row r="16" spans="1:12" ht="19.5" customHeight="1">
      <c r="A16" s="4" t="s">
        <v>17</v>
      </c>
      <c r="B16" s="98"/>
      <c r="C16" s="35"/>
      <c r="D16" s="38"/>
      <c r="E16" s="38"/>
      <c r="F16" s="340"/>
      <c r="G16" s="341"/>
      <c r="H16" s="185"/>
      <c r="I16" t="b">
        <f t="shared" si="0"/>
        <v>0</v>
      </c>
      <c r="J16" t="b">
        <f>IF(E16="+",25)</f>
        <v>0</v>
      </c>
      <c r="K16" t="b">
        <f>IF(F16="+",23)</f>
        <v>0</v>
      </c>
      <c r="L16" t="b">
        <f>IF(G16="+",3)</f>
        <v>0</v>
      </c>
    </row>
    <row r="17" spans="1:11" ht="19.5" customHeight="1" thickBot="1">
      <c r="A17" s="33" t="s">
        <v>18</v>
      </c>
      <c r="B17" s="99"/>
      <c r="C17" s="36"/>
      <c r="D17" s="39"/>
      <c r="E17" s="39"/>
      <c r="F17" s="342"/>
      <c r="G17" s="343"/>
      <c r="H17" s="186"/>
      <c r="I17"/>
      <c r="J17"/>
      <c r="K17"/>
    </row>
    <row r="19" ht="15">
      <c r="A19" s="135"/>
    </row>
    <row r="20" spans="1:8" ht="15">
      <c r="A20" s="444"/>
      <c r="B20" s="444"/>
      <c r="C20" s="444"/>
      <c r="D20" s="444"/>
      <c r="E20" s="444"/>
      <c r="F20" s="444"/>
      <c r="G20" s="444"/>
      <c r="H20" s="444"/>
    </row>
    <row r="21" spans="1:8" ht="15">
      <c r="A21" s="444"/>
      <c r="B21" s="444"/>
      <c r="C21" s="444"/>
      <c r="D21" s="444"/>
      <c r="E21" s="444"/>
      <c r="F21" s="444"/>
      <c r="G21" s="444"/>
      <c r="H21" s="444"/>
    </row>
    <row r="22" spans="1:8" ht="15">
      <c r="A22" s="444"/>
      <c r="B22" s="444"/>
      <c r="C22" s="444"/>
      <c r="D22" s="444"/>
      <c r="E22" s="444"/>
      <c r="F22" s="444"/>
      <c r="G22" s="444"/>
      <c r="H22" s="444"/>
    </row>
    <row r="23" spans="1:8" ht="15">
      <c r="A23" s="444"/>
      <c r="B23" s="444"/>
      <c r="C23" s="444"/>
      <c r="D23" s="444"/>
      <c r="E23" s="444"/>
      <c r="F23" s="444"/>
      <c r="G23" s="444"/>
      <c r="H23" s="444"/>
    </row>
    <row r="24" spans="1:8" ht="15">
      <c r="A24" s="444"/>
      <c r="B24" s="444"/>
      <c r="C24" s="444"/>
      <c r="D24" s="444"/>
      <c r="E24" s="444"/>
      <c r="F24" s="444"/>
      <c r="G24" s="444"/>
      <c r="H24" s="444"/>
    </row>
    <row r="25" spans="1:8" ht="15">
      <c r="A25" s="444"/>
      <c r="B25" s="444"/>
      <c r="C25" s="444"/>
      <c r="D25" s="444"/>
      <c r="E25" s="444"/>
      <c r="F25" s="444"/>
      <c r="G25" s="444"/>
      <c r="H25" s="444"/>
    </row>
  </sheetData>
  <sheetProtection/>
  <mergeCells count="9">
    <mergeCell ref="H4:H5"/>
    <mergeCell ref="A2:H2"/>
    <mergeCell ref="A4:A5"/>
    <mergeCell ref="B4:B5"/>
    <mergeCell ref="C4:C5"/>
    <mergeCell ref="D4:D5"/>
    <mergeCell ref="E4:E5"/>
    <mergeCell ref="F4:F5"/>
    <mergeCell ref="G4:G5"/>
  </mergeCells>
  <printOptions/>
  <pageMargins left="1.12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H31" sqref="H31"/>
    </sheetView>
  </sheetViews>
  <sheetFormatPr defaultColWidth="9.140625" defaultRowHeight="12.75"/>
  <sheetData>
    <row r="1" spans="1:2" ht="12.75">
      <c r="A1" s="32">
        <v>1</v>
      </c>
      <c r="B1" s="32">
        <v>30</v>
      </c>
    </row>
    <row r="2" spans="1:2" ht="12.75">
      <c r="A2" s="32">
        <f>+A1+1</f>
        <v>2</v>
      </c>
      <c r="B2" s="32">
        <v>25</v>
      </c>
    </row>
    <row r="3" spans="1:2" ht="12.75">
      <c r="A3" s="32">
        <f aca="true" t="shared" si="0" ref="A3:A12">+A2+1</f>
        <v>3</v>
      </c>
      <c r="B3" s="32">
        <v>23</v>
      </c>
    </row>
    <row r="4" spans="1:2" ht="12.75">
      <c r="A4" s="32">
        <f t="shared" si="0"/>
        <v>4</v>
      </c>
      <c r="B4" s="32">
        <v>20</v>
      </c>
    </row>
    <row r="5" spans="1:2" ht="12.75">
      <c r="A5" s="32">
        <f t="shared" si="0"/>
        <v>5</v>
      </c>
      <c r="B5" s="32">
        <f>+B4-2</f>
        <v>18</v>
      </c>
    </row>
    <row r="6" spans="1:2" ht="12.75">
      <c r="A6" s="32">
        <f t="shared" si="0"/>
        <v>6</v>
      </c>
      <c r="B6" s="32">
        <f aca="true" t="shared" si="1" ref="B6:B12">+B5-2</f>
        <v>16</v>
      </c>
    </row>
    <row r="7" spans="1:2" ht="12.75">
      <c r="A7" s="32">
        <f t="shared" si="0"/>
        <v>7</v>
      </c>
      <c r="B7" s="32">
        <f t="shared" si="1"/>
        <v>14</v>
      </c>
    </row>
    <row r="8" spans="1:2" ht="12.75">
      <c r="A8" s="32">
        <f t="shared" si="0"/>
        <v>8</v>
      </c>
      <c r="B8" s="32">
        <f t="shared" si="1"/>
        <v>12</v>
      </c>
    </row>
    <row r="9" spans="1:2" ht="12.75">
      <c r="A9" s="32">
        <f t="shared" si="0"/>
        <v>9</v>
      </c>
      <c r="B9" s="32">
        <f t="shared" si="1"/>
        <v>10</v>
      </c>
    </row>
    <row r="10" spans="1:2" ht="12.75">
      <c r="A10" s="32">
        <f t="shared" si="0"/>
        <v>10</v>
      </c>
      <c r="B10" s="32">
        <f t="shared" si="1"/>
        <v>8</v>
      </c>
    </row>
    <row r="11" spans="1:2" ht="12.75">
      <c r="A11" s="32">
        <f t="shared" si="0"/>
        <v>11</v>
      </c>
      <c r="B11" s="32">
        <f t="shared" si="1"/>
        <v>6</v>
      </c>
    </row>
    <row r="12" spans="1:2" ht="12.75">
      <c r="A12" s="32">
        <f t="shared" si="0"/>
        <v>12</v>
      </c>
      <c r="B12" s="32">
        <f t="shared" si="1"/>
        <v>4</v>
      </c>
    </row>
    <row r="13" spans="1:2" ht="12.75">
      <c r="A13" s="32" t="s">
        <v>36</v>
      </c>
      <c r="B13" s="32">
        <v>0</v>
      </c>
    </row>
    <row r="14" spans="1:2" ht="12.75">
      <c r="A14" s="32"/>
      <c r="B14" s="32"/>
    </row>
    <row r="15" spans="1:2" ht="12.75">
      <c r="A15" s="32"/>
      <c r="B15" s="32"/>
    </row>
    <row r="16" spans="1:2" ht="12.75">
      <c r="A16" s="32"/>
      <c r="B16" s="32"/>
    </row>
    <row r="17" spans="1:2" ht="12.75">
      <c r="A17" s="32"/>
      <c r="B17" s="32"/>
    </row>
    <row r="18" spans="1:2" ht="12.75">
      <c r="A18" s="32"/>
      <c r="B18" s="32"/>
    </row>
    <row r="19" spans="1:2" ht="12.75">
      <c r="A19" s="32"/>
      <c r="B19" s="32"/>
    </row>
    <row r="20" spans="1:2" ht="12.75">
      <c r="A20" s="32"/>
      <c r="B20" s="32"/>
    </row>
    <row r="21" spans="1:2" ht="12.75">
      <c r="A21" s="32"/>
      <c r="B21" s="32"/>
    </row>
    <row r="22" spans="1:2" ht="12.75">
      <c r="A22" s="32"/>
      <c r="B22" s="32"/>
    </row>
    <row r="23" spans="1:2" ht="12.75">
      <c r="A23" s="32"/>
      <c r="B23" s="32"/>
    </row>
    <row r="24" spans="1:2" ht="12.75">
      <c r="A24" s="32"/>
      <c r="B24" s="32"/>
    </row>
    <row r="25" spans="1:2" ht="12.75">
      <c r="A25" s="32"/>
      <c r="B25" s="32"/>
    </row>
    <row r="26" spans="1:2" ht="12.75">
      <c r="A26" s="32"/>
      <c r="B26" s="32"/>
    </row>
    <row r="27" spans="1:2" ht="12.75">
      <c r="A27" s="32"/>
      <c r="B27" s="32"/>
    </row>
    <row r="28" spans="1:2" ht="12.75">
      <c r="A28" s="32"/>
      <c r="B28" s="32"/>
    </row>
    <row r="29" spans="1:2" ht="12.75">
      <c r="A29" s="32"/>
      <c r="B29" s="32"/>
    </row>
    <row r="30" spans="1:2" ht="12.75">
      <c r="A30" s="32"/>
      <c r="B30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showGridLines="0" zoomScalePageLayoutView="0" workbookViewId="0" topLeftCell="E4">
      <selection activeCell="S12" sqref="S12"/>
    </sheetView>
  </sheetViews>
  <sheetFormatPr defaultColWidth="9.140625" defaultRowHeight="12.75"/>
  <cols>
    <col min="1" max="1" width="8.7109375" style="1" customWidth="1"/>
    <col min="2" max="2" width="42.421875" style="1" customWidth="1"/>
    <col min="3" max="6" width="17.7109375" style="1" customWidth="1"/>
    <col min="7" max="8" width="13.7109375" style="1" customWidth="1"/>
    <col min="9" max="11" width="12.7109375" style="1" customWidth="1"/>
    <col min="12" max="16384" width="9.140625" style="1" customWidth="1"/>
  </cols>
  <sheetData>
    <row r="1" ht="7.5" customHeight="1"/>
    <row r="2" spans="1:11" ht="33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customHeight="1">
      <c r="A3" s="112" t="s">
        <v>52</v>
      </c>
      <c r="B3" s="467" t="s">
        <v>1</v>
      </c>
      <c r="C3" s="107" t="s">
        <v>50</v>
      </c>
      <c r="D3" s="107" t="s">
        <v>50</v>
      </c>
      <c r="E3" s="465" t="s">
        <v>51</v>
      </c>
      <c r="F3" s="465" t="s">
        <v>49</v>
      </c>
      <c r="G3" s="23"/>
      <c r="H3" s="447"/>
      <c r="I3" s="24"/>
      <c r="J3" s="24"/>
      <c r="K3" s="24"/>
    </row>
    <row r="4" spans="1:11" ht="19.5" customHeight="1" thickBot="1">
      <c r="A4" s="113" t="s">
        <v>53</v>
      </c>
      <c r="B4" s="468"/>
      <c r="C4" s="106" t="s">
        <v>39</v>
      </c>
      <c r="D4" s="108" t="s">
        <v>41</v>
      </c>
      <c r="E4" s="466"/>
      <c r="F4" s="466"/>
      <c r="G4" s="19"/>
      <c r="H4" s="448"/>
      <c r="I4" s="24"/>
      <c r="J4" s="24"/>
      <c r="K4" s="24"/>
    </row>
    <row r="5" spans="1:11" ht="19.5" customHeight="1">
      <c r="A5" s="109" t="s">
        <v>7</v>
      </c>
      <c r="B5" s="359" t="s">
        <v>82</v>
      </c>
      <c r="C5" s="360">
        <v>6</v>
      </c>
      <c r="D5" s="360">
        <v>10</v>
      </c>
      <c r="E5" s="360">
        <v>1</v>
      </c>
      <c r="F5" s="360">
        <v>3</v>
      </c>
      <c r="G5" s="20"/>
      <c r="H5" s="21"/>
      <c r="I5" s="21"/>
      <c r="J5" s="22"/>
      <c r="K5" s="22"/>
    </row>
    <row r="6" spans="1:11" ht="19.5" customHeight="1">
      <c r="A6" s="110" t="s">
        <v>8</v>
      </c>
      <c r="B6" s="361" t="s">
        <v>83</v>
      </c>
      <c r="C6" s="362">
        <v>10</v>
      </c>
      <c r="D6" s="362">
        <v>7</v>
      </c>
      <c r="E6" s="362">
        <v>2</v>
      </c>
      <c r="F6" s="362">
        <v>9</v>
      </c>
      <c r="G6" s="20"/>
      <c r="H6" s="21"/>
      <c r="I6" s="21"/>
      <c r="J6" s="22"/>
      <c r="K6" s="22"/>
    </row>
    <row r="7" spans="1:11" ht="19.5" customHeight="1">
      <c r="A7" s="110" t="s">
        <v>9</v>
      </c>
      <c r="B7" s="361" t="s">
        <v>84</v>
      </c>
      <c r="C7" s="362">
        <v>2</v>
      </c>
      <c r="D7" s="362">
        <v>8</v>
      </c>
      <c r="E7" s="362">
        <v>4</v>
      </c>
      <c r="F7" s="362">
        <v>2</v>
      </c>
      <c r="G7" s="20"/>
      <c r="H7" s="21"/>
      <c r="I7" s="21"/>
      <c r="J7" s="22"/>
      <c r="K7" s="22"/>
    </row>
    <row r="8" spans="1:11" ht="19.5" customHeight="1">
      <c r="A8" s="110" t="s">
        <v>10</v>
      </c>
      <c r="B8" s="361" t="s">
        <v>85</v>
      </c>
      <c r="C8" s="362">
        <v>7</v>
      </c>
      <c r="D8" s="362">
        <v>4</v>
      </c>
      <c r="E8" s="362">
        <v>6</v>
      </c>
      <c r="F8" s="362">
        <v>1</v>
      </c>
      <c r="G8" s="20"/>
      <c r="H8" s="21"/>
      <c r="I8" s="21"/>
      <c r="J8" s="22"/>
      <c r="K8" s="22"/>
    </row>
    <row r="9" spans="1:11" ht="19.5" customHeight="1">
      <c r="A9" s="110" t="s">
        <v>11</v>
      </c>
      <c r="B9" s="361" t="s">
        <v>86</v>
      </c>
      <c r="C9" s="362">
        <v>3</v>
      </c>
      <c r="D9" s="362">
        <v>5</v>
      </c>
      <c r="E9" s="362">
        <v>10</v>
      </c>
      <c r="F9" s="362">
        <v>5</v>
      </c>
      <c r="G9" s="20"/>
      <c r="H9" s="21"/>
      <c r="I9" s="21"/>
      <c r="J9" s="22"/>
      <c r="K9" s="22"/>
    </row>
    <row r="10" spans="1:11" ht="19.5" customHeight="1">
      <c r="A10" s="110" t="s">
        <v>12</v>
      </c>
      <c r="B10" s="361" t="s">
        <v>87</v>
      </c>
      <c r="C10" s="362">
        <v>8</v>
      </c>
      <c r="D10" s="362">
        <v>9</v>
      </c>
      <c r="E10" s="362">
        <v>8</v>
      </c>
      <c r="F10" s="362">
        <v>10</v>
      </c>
      <c r="G10" s="20"/>
      <c r="H10" s="21"/>
      <c r="I10" s="21"/>
      <c r="J10" s="22"/>
      <c r="K10" s="22"/>
    </row>
    <row r="11" spans="1:11" ht="19.5" customHeight="1">
      <c r="A11" s="110" t="s">
        <v>13</v>
      </c>
      <c r="B11" s="361" t="s">
        <v>93</v>
      </c>
      <c r="C11" s="362">
        <v>1</v>
      </c>
      <c r="D11" s="362">
        <v>3</v>
      </c>
      <c r="E11" s="362">
        <v>7</v>
      </c>
      <c r="F11" s="362">
        <v>6</v>
      </c>
      <c r="G11" s="20"/>
      <c r="H11" s="21"/>
      <c r="I11" s="21"/>
      <c r="J11" s="22"/>
      <c r="K11" s="22"/>
    </row>
    <row r="12" spans="1:11" ht="19.5" customHeight="1">
      <c r="A12" s="110" t="s">
        <v>14</v>
      </c>
      <c r="B12" s="361" t="s">
        <v>89</v>
      </c>
      <c r="C12" s="362">
        <v>5</v>
      </c>
      <c r="D12" s="362">
        <v>2</v>
      </c>
      <c r="E12" s="362">
        <v>9</v>
      </c>
      <c r="F12" s="362">
        <v>4</v>
      </c>
      <c r="G12" s="20"/>
      <c r="H12" s="21"/>
      <c r="I12" s="21"/>
      <c r="J12" s="22"/>
      <c r="K12" s="22"/>
    </row>
    <row r="13" spans="1:11" ht="19.5" customHeight="1">
      <c r="A13" s="110" t="s">
        <v>15</v>
      </c>
      <c r="B13" s="361" t="s">
        <v>90</v>
      </c>
      <c r="C13" s="362">
        <v>4</v>
      </c>
      <c r="D13" s="362">
        <v>6</v>
      </c>
      <c r="E13" s="362">
        <v>3</v>
      </c>
      <c r="F13" s="362">
        <v>8</v>
      </c>
      <c r="G13" s="20"/>
      <c r="H13" s="21"/>
      <c r="I13" s="21"/>
      <c r="J13" s="22"/>
      <c r="K13" s="22"/>
    </row>
    <row r="14" spans="1:11" ht="19.5" customHeight="1">
      <c r="A14" s="110" t="s">
        <v>16</v>
      </c>
      <c r="B14" s="361" t="s">
        <v>91</v>
      </c>
      <c r="C14" s="362">
        <v>9</v>
      </c>
      <c r="D14" s="362">
        <v>1</v>
      </c>
      <c r="E14" s="362">
        <v>5</v>
      </c>
      <c r="F14" s="362">
        <v>7</v>
      </c>
      <c r="G14" s="20"/>
      <c r="H14" s="21"/>
      <c r="I14" s="21"/>
      <c r="J14" s="22"/>
      <c r="K14" s="22"/>
    </row>
    <row r="15" spans="1:11" ht="19.5" customHeight="1">
      <c r="A15" s="110" t="s">
        <v>17</v>
      </c>
      <c r="B15" s="361"/>
      <c r="C15" s="362"/>
      <c r="D15" s="362"/>
      <c r="E15" s="362"/>
      <c r="F15" s="362"/>
      <c r="G15" s="20"/>
      <c r="H15" s="21"/>
      <c r="I15" s="21"/>
      <c r="J15" s="22"/>
      <c r="K15" s="22"/>
    </row>
    <row r="16" spans="1:11" ht="19.5" customHeight="1">
      <c r="A16" s="110" t="s">
        <v>18</v>
      </c>
      <c r="B16" s="361"/>
      <c r="C16" s="361"/>
      <c r="D16" s="361"/>
      <c r="E16" s="361"/>
      <c r="F16" s="361"/>
      <c r="G16" s="20"/>
      <c r="H16" s="21"/>
      <c r="I16" s="21"/>
      <c r="J16" s="22"/>
      <c r="K16" s="22"/>
    </row>
    <row r="17" spans="1:11" ht="19.5" customHeight="1">
      <c r="A17" s="110" t="s">
        <v>19</v>
      </c>
      <c r="B17" s="361"/>
      <c r="C17" s="361"/>
      <c r="D17" s="361"/>
      <c r="E17" s="361"/>
      <c r="F17" s="361"/>
      <c r="G17" s="20"/>
      <c r="H17" s="21"/>
      <c r="I17" s="21"/>
      <c r="J17" s="22"/>
      <c r="K17" s="22"/>
    </row>
    <row r="18" spans="1:11" ht="19.5" customHeight="1" thickBot="1">
      <c r="A18" s="111" t="s">
        <v>20</v>
      </c>
      <c r="B18" s="363"/>
      <c r="C18" s="363"/>
      <c r="D18" s="363"/>
      <c r="E18" s="363"/>
      <c r="F18" s="363"/>
      <c r="G18" s="20"/>
      <c r="H18" s="21"/>
      <c r="I18" s="21"/>
      <c r="J18" s="22"/>
      <c r="K18" s="22"/>
    </row>
    <row r="19" spans="7:11" ht="19.5" customHeight="1">
      <c r="G19" s="20"/>
      <c r="H19" s="21"/>
      <c r="I19" s="21"/>
      <c r="J19" s="22"/>
      <c r="K19" s="22"/>
    </row>
    <row r="20" spans="3:11" ht="19.5" customHeight="1">
      <c r="C20" s="460"/>
      <c r="D20" s="460"/>
      <c r="E20" s="460"/>
      <c r="F20" s="460"/>
      <c r="G20" s="20"/>
      <c r="H20" s="21"/>
      <c r="I20" s="21"/>
      <c r="J20" s="22"/>
      <c r="K20" s="22"/>
    </row>
    <row r="21" spans="3:11" ht="19.5" customHeight="1">
      <c r="C21" s="460"/>
      <c r="D21" s="460"/>
      <c r="E21" s="460"/>
      <c r="F21" s="460"/>
      <c r="G21" s="20"/>
      <c r="H21" s="21"/>
      <c r="I21" s="21"/>
      <c r="J21" s="22"/>
      <c r="K21" s="22"/>
    </row>
    <row r="22" spans="3:11" ht="19.5" customHeight="1">
      <c r="C22" s="460"/>
      <c r="D22" s="460"/>
      <c r="E22" s="460"/>
      <c r="F22" s="460"/>
      <c r="G22" s="20"/>
      <c r="H22" s="21"/>
      <c r="I22" s="21"/>
      <c r="J22" s="22"/>
      <c r="K22" s="22"/>
    </row>
    <row r="23" spans="3:6" ht="15">
      <c r="C23" s="460"/>
      <c r="D23" s="460"/>
      <c r="E23" s="460"/>
      <c r="F23" s="460"/>
    </row>
    <row r="24" spans="3:6" ht="15">
      <c r="C24" s="460"/>
      <c r="D24" s="460"/>
      <c r="E24" s="460"/>
      <c r="F24" s="460"/>
    </row>
  </sheetData>
  <sheetProtection/>
  <mergeCells count="3">
    <mergeCell ref="E3:E4"/>
    <mergeCell ref="B3:B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Y30"/>
  <sheetViews>
    <sheetView showGridLines="0" view="pageBreakPreview" zoomScaleSheetLayoutView="100" zoomScalePageLayoutView="0" workbookViewId="0" topLeftCell="DS79">
      <selection activeCell="EQ7" sqref="EQ7"/>
    </sheetView>
  </sheetViews>
  <sheetFormatPr defaultColWidth="9.140625" defaultRowHeight="12.75"/>
  <cols>
    <col min="1" max="1" width="5.7109375" style="217" customWidth="1"/>
    <col min="2" max="2" width="8.7109375" style="217" customWidth="1"/>
    <col min="3" max="3" width="25.7109375" style="217" customWidth="1"/>
    <col min="4" max="9" width="9.7109375" style="217" customWidth="1"/>
    <col min="10" max="12" width="10.28125" style="217" customWidth="1"/>
    <col min="13" max="14" width="5.7109375" style="217" customWidth="1"/>
    <col min="15" max="15" width="8.8515625" style="217" customWidth="1"/>
    <col min="16" max="16" width="25.7109375" style="217" customWidth="1"/>
    <col min="17" max="17" width="10.7109375" style="217" customWidth="1"/>
    <col min="18" max="18" width="10.7109375" style="217" hidden="1" customWidth="1"/>
    <col min="19" max="22" width="10.7109375" style="217" customWidth="1"/>
    <col min="23" max="23" width="5.8515625" style="217" customWidth="1"/>
    <col min="24" max="24" width="5.7109375" style="217" customWidth="1"/>
    <col min="25" max="25" width="8.7109375" style="217" customWidth="1"/>
    <col min="26" max="26" width="38.7109375" style="217" customWidth="1"/>
    <col min="27" max="27" width="12.7109375" style="217" customWidth="1"/>
    <col min="28" max="28" width="0" style="217" hidden="1" customWidth="1"/>
    <col min="29" max="32" width="12.7109375" style="217" customWidth="1"/>
    <col min="33" max="34" width="5.7109375" style="217" customWidth="1"/>
    <col min="35" max="35" width="18.7109375" style="217" customWidth="1"/>
    <col min="36" max="36" width="3.7109375" style="217" customWidth="1"/>
    <col min="37" max="37" width="3.8515625" style="217" customWidth="1"/>
    <col min="38" max="38" width="18.7109375" style="217" customWidth="1"/>
    <col min="39" max="40" width="3.7109375" style="217" customWidth="1"/>
    <col min="41" max="41" width="11.7109375" style="217" customWidth="1"/>
    <col min="42" max="42" width="7.7109375" style="217" customWidth="1"/>
    <col min="43" max="44" width="3.7109375" style="217" customWidth="1"/>
    <col min="45" max="46" width="9.7109375" style="217" customWidth="1"/>
    <col min="47" max="47" width="3.7109375" style="217" customWidth="1"/>
    <col min="48" max="48" width="1.7109375" style="217" customWidth="1"/>
    <col min="49" max="49" width="0.85546875" style="217" customWidth="1"/>
    <col min="50" max="50" width="3.7109375" style="217" customWidth="1"/>
    <col min="51" max="52" width="10.7109375" style="217" customWidth="1"/>
    <col min="53" max="53" width="9.7109375" style="217" customWidth="1"/>
    <col min="54" max="54" width="5.7109375" style="217" customWidth="1"/>
    <col min="55" max="55" width="8.7109375" style="217" customWidth="1"/>
    <col min="56" max="56" width="38.7109375" style="217" customWidth="1"/>
    <col min="57" max="57" width="12.7109375" style="217" customWidth="1"/>
    <col min="58" max="58" width="10.140625" style="217" hidden="1" customWidth="1"/>
    <col min="59" max="60" width="12.7109375" style="217" customWidth="1"/>
    <col min="61" max="62" width="5.7109375" style="217" customWidth="1"/>
    <col min="63" max="63" width="8.7109375" style="217" customWidth="1"/>
    <col min="64" max="64" width="38.7109375" style="217" customWidth="1"/>
    <col min="65" max="65" width="12.7109375" style="217" customWidth="1"/>
    <col min="66" max="66" width="0" style="217" hidden="1" customWidth="1"/>
    <col min="67" max="70" width="12.7109375" style="217" customWidth="1"/>
    <col min="71" max="72" width="5.7109375" style="217" customWidth="1"/>
    <col min="73" max="73" width="8.7109375" style="217" customWidth="1"/>
    <col min="74" max="74" width="38.7109375" style="217" customWidth="1"/>
    <col min="75" max="75" width="12.7109375" style="217" customWidth="1"/>
    <col min="76" max="76" width="0" style="217" hidden="1" customWidth="1"/>
    <col min="77" max="80" width="12.7109375" style="217" customWidth="1"/>
    <col min="81" max="82" width="5.7109375" style="217" customWidth="1"/>
    <col min="83" max="83" width="8.7109375" style="217" customWidth="1"/>
    <col min="84" max="84" width="38.7109375" style="217" customWidth="1"/>
    <col min="85" max="85" width="12.7109375" style="217" customWidth="1"/>
    <col min="86" max="86" width="0" style="217" hidden="1" customWidth="1"/>
    <col min="87" max="90" width="12.7109375" style="217" customWidth="1"/>
    <col min="91" max="91" width="5.7109375" style="217" customWidth="1"/>
    <col min="92" max="92" width="5.7109375" style="218" customWidth="1"/>
    <col min="93" max="93" width="18.7109375" style="285" customWidth="1"/>
    <col min="94" max="94" width="3.7109375" style="285" customWidth="1"/>
    <col min="95" max="95" width="3.8515625" style="285" customWidth="1"/>
    <col min="96" max="96" width="18.7109375" style="287" customWidth="1"/>
    <col min="97" max="98" width="3.7109375" style="285" customWidth="1"/>
    <col min="99" max="99" width="11.7109375" style="285" customWidth="1"/>
    <col min="100" max="100" width="7.7109375" style="285" customWidth="1"/>
    <col min="101" max="101" width="3.7109375" style="287" customWidth="1"/>
    <col min="102" max="102" width="3.7109375" style="285" customWidth="1"/>
    <col min="103" max="103" width="9.7109375" style="285" customWidth="1"/>
    <col min="104" max="104" width="9.7109375" style="32" customWidth="1"/>
    <col min="105" max="105" width="3.7109375" style="288" customWidth="1"/>
    <col min="106" max="106" width="1.7109375" style="287" customWidth="1"/>
    <col min="107" max="107" width="0.85546875" style="285" customWidth="1"/>
    <col min="108" max="108" width="3.7109375" style="285" customWidth="1"/>
    <col min="109" max="110" width="10.7109375" style="285" customWidth="1"/>
    <col min="111" max="111" width="9.7109375" style="285" customWidth="1"/>
    <col min="112" max="113" width="5.7109375" style="217" customWidth="1"/>
    <col min="114" max="114" width="22.7109375" style="217" customWidth="1"/>
    <col min="115" max="123" width="8.28125" style="217" customWidth="1"/>
    <col min="124" max="126" width="9.28125" style="217" customWidth="1"/>
    <col min="127" max="128" width="5.7109375" style="217" customWidth="1"/>
    <col min="129" max="129" width="18.7109375" style="217" customWidth="1"/>
    <col min="130" max="130" width="3.7109375" style="217" customWidth="1"/>
    <col min="131" max="131" width="3.8515625" style="217" customWidth="1"/>
    <col min="132" max="132" width="18.7109375" style="217" customWidth="1"/>
    <col min="133" max="134" width="3.7109375" style="217" customWidth="1"/>
    <col min="135" max="135" width="11.7109375" style="217" customWidth="1"/>
    <col min="136" max="136" width="7.7109375" style="217" customWidth="1"/>
    <col min="137" max="138" width="3.7109375" style="217" customWidth="1"/>
    <col min="139" max="140" width="9.7109375" style="217" customWidth="1"/>
    <col min="141" max="141" width="3.7109375" style="217" customWidth="1"/>
    <col min="142" max="142" width="1.7109375" style="217" customWidth="1"/>
    <col min="143" max="143" width="0.85546875" style="217" customWidth="1"/>
    <col min="144" max="144" width="3.7109375" style="217" customWidth="1"/>
    <col min="145" max="146" width="10.7109375" style="217" customWidth="1"/>
    <col min="147" max="147" width="9.7109375" style="217" customWidth="1"/>
    <col min="148" max="148" width="5.7109375" style="217" customWidth="1"/>
    <col min="149" max="149" width="18.7109375" style="217" customWidth="1"/>
    <col min="150" max="150" width="3.7109375" style="217" customWidth="1"/>
    <col min="151" max="151" width="3.8515625" style="217" customWidth="1"/>
    <col min="152" max="152" width="18.7109375" style="217" customWidth="1"/>
    <col min="153" max="154" width="3.7109375" style="217" customWidth="1"/>
    <col min="155" max="155" width="11.7109375" style="217" customWidth="1"/>
    <col min="156" max="156" width="7.7109375" style="217" customWidth="1"/>
    <col min="157" max="158" width="3.7109375" style="217" customWidth="1"/>
    <col min="159" max="160" width="9.7109375" style="217" customWidth="1"/>
    <col min="161" max="161" width="3.7109375" style="217" customWidth="1"/>
    <col min="162" max="162" width="1.7109375" style="217" customWidth="1"/>
    <col min="163" max="163" width="0.85546875" style="217" customWidth="1"/>
    <col min="164" max="164" width="3.7109375" style="217" customWidth="1"/>
    <col min="165" max="166" width="10.7109375" style="217" customWidth="1"/>
    <col min="167" max="167" width="9.7109375" style="217" customWidth="1"/>
    <col min="168" max="168" width="5.7109375" style="217" customWidth="1"/>
    <col min="169" max="169" width="8.7109375" style="217" customWidth="1"/>
    <col min="170" max="170" width="38.7109375" style="217" customWidth="1"/>
    <col min="171" max="171" width="13.7109375" style="217" customWidth="1"/>
    <col min="172" max="172" width="0" style="217" hidden="1" customWidth="1"/>
    <col min="173" max="175" width="13.7109375" style="217" customWidth="1"/>
    <col min="176" max="176" width="12.7109375" style="217" customWidth="1"/>
    <col min="177" max="177" width="5.7109375" style="217" customWidth="1"/>
    <col min="178" max="178" width="21.8515625" style="0" customWidth="1"/>
    <col min="179" max="207" width="4.28125" style="0" customWidth="1"/>
    <col min="208" max="16384" width="9.140625" style="217" customWidth="1"/>
  </cols>
  <sheetData>
    <row r="1" spans="34:167" ht="12.75" customHeight="1">
      <c r="AH1" s="218"/>
      <c r="AI1" s="548" t="s">
        <v>55</v>
      </c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CO1" s="536" t="s">
        <v>54</v>
      </c>
      <c r="CP1" s="536"/>
      <c r="CQ1" s="536"/>
      <c r="CR1" s="536"/>
      <c r="CS1" s="536"/>
      <c r="CT1" s="536"/>
      <c r="CU1" s="536"/>
      <c r="CV1" s="536"/>
      <c r="CW1" s="536"/>
      <c r="CX1" s="536"/>
      <c r="CY1" s="536"/>
      <c r="CZ1" s="536"/>
      <c r="DA1" s="536"/>
      <c r="DB1" s="536"/>
      <c r="DC1" s="536"/>
      <c r="DD1" s="536"/>
      <c r="DE1" s="536"/>
      <c r="DF1" s="536"/>
      <c r="DG1" s="219"/>
      <c r="DX1" s="218"/>
      <c r="DY1" s="548" t="s">
        <v>72</v>
      </c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R1" s="218"/>
      <c r="ES1" s="548" t="s">
        <v>64</v>
      </c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  <c r="FF1" s="548"/>
      <c r="FG1" s="548"/>
      <c r="FH1" s="548"/>
      <c r="FI1" s="548"/>
      <c r="FJ1" s="548"/>
      <c r="FK1" s="548"/>
    </row>
    <row r="2" spans="34:207" ht="12.75" customHeight="1">
      <c r="AH2" s="21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CO2" s="536"/>
      <c r="CP2" s="536"/>
      <c r="CQ2" s="536"/>
      <c r="CR2" s="536"/>
      <c r="CS2" s="536"/>
      <c r="CT2" s="536"/>
      <c r="CU2" s="536"/>
      <c r="CV2" s="536"/>
      <c r="CW2" s="536"/>
      <c r="CX2" s="536"/>
      <c r="CY2" s="536"/>
      <c r="CZ2" s="536"/>
      <c r="DA2" s="536"/>
      <c r="DB2" s="536"/>
      <c r="DC2" s="536"/>
      <c r="DD2" s="536"/>
      <c r="DE2" s="536"/>
      <c r="DF2" s="536"/>
      <c r="DG2" s="219"/>
      <c r="DX2" s="218"/>
      <c r="DY2" s="548"/>
      <c r="DZ2" s="548"/>
      <c r="EA2" s="548"/>
      <c r="EB2" s="548"/>
      <c r="EC2" s="548"/>
      <c r="ED2" s="548"/>
      <c r="EE2" s="548"/>
      <c r="EF2" s="548"/>
      <c r="EG2" s="548"/>
      <c r="EH2" s="548"/>
      <c r="EI2" s="548"/>
      <c r="EJ2" s="548"/>
      <c r="EK2" s="548"/>
      <c r="EL2" s="548"/>
      <c r="EM2" s="548"/>
      <c r="EN2" s="548"/>
      <c r="EO2" s="548"/>
      <c r="EP2" s="548"/>
      <c r="ER2" s="218"/>
      <c r="ES2" s="548"/>
      <c r="ET2" s="548"/>
      <c r="EU2" s="548"/>
      <c r="EV2" s="548"/>
      <c r="EW2" s="548"/>
      <c r="EX2" s="548"/>
      <c r="EY2" s="548"/>
      <c r="EZ2" s="548"/>
      <c r="FA2" s="548"/>
      <c r="FB2" s="548"/>
      <c r="FC2" s="548"/>
      <c r="FD2" s="548"/>
      <c r="FE2" s="548"/>
      <c r="FF2" s="548"/>
      <c r="FG2" s="548"/>
      <c r="FH2" s="548"/>
      <c r="FI2" s="548"/>
      <c r="FJ2" s="548"/>
      <c r="FK2" s="548"/>
      <c r="FV2" s="518" t="s">
        <v>74</v>
      </c>
      <c r="FW2" s="518"/>
      <c r="FX2" s="518"/>
      <c r="FY2" s="518"/>
      <c r="FZ2" s="518"/>
      <c r="GA2" s="518"/>
      <c r="GB2" s="518"/>
      <c r="GC2" s="518"/>
      <c r="GD2" s="518"/>
      <c r="GE2" s="518"/>
      <c r="GF2" s="518"/>
      <c r="GG2" s="518"/>
      <c r="GH2" s="518"/>
      <c r="GI2" s="518"/>
      <c r="GJ2" s="518"/>
      <c r="GK2" s="518"/>
      <c r="GL2" s="518"/>
      <c r="GM2" s="518"/>
      <c r="GN2" s="518"/>
      <c r="GO2" s="518"/>
      <c r="GP2" s="518"/>
      <c r="GQ2" s="518"/>
      <c r="GR2" s="518"/>
      <c r="GS2" s="518"/>
      <c r="GT2" s="518"/>
      <c r="GU2" s="518"/>
      <c r="GV2" s="518"/>
      <c r="GW2" s="518"/>
      <c r="GX2" s="518"/>
      <c r="GY2" s="518"/>
    </row>
    <row r="3" spans="34:207" ht="12.75">
      <c r="AH3" s="218"/>
      <c r="AU3" s="220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22"/>
      <c r="DA3" s="223"/>
      <c r="DB3" s="219"/>
      <c r="DC3" s="219"/>
      <c r="DD3" s="219"/>
      <c r="DE3" s="219"/>
      <c r="DF3" s="219"/>
      <c r="DG3" s="219"/>
      <c r="DX3" s="218"/>
      <c r="EJ3" s="220"/>
      <c r="EK3" s="221"/>
      <c r="ER3" s="218"/>
      <c r="FD3" s="220"/>
      <c r="FE3" s="221"/>
      <c r="FV3" s="519"/>
      <c r="FW3" s="519"/>
      <c r="FX3" s="519"/>
      <c r="FY3" s="519"/>
      <c r="FZ3" s="519"/>
      <c r="GA3" s="519"/>
      <c r="GB3" s="519"/>
      <c r="GC3" s="519"/>
      <c r="GD3" s="519"/>
      <c r="GE3" s="519"/>
      <c r="GF3" s="519"/>
      <c r="GG3" s="519"/>
      <c r="GH3" s="519"/>
      <c r="GI3" s="519"/>
      <c r="GJ3" s="519"/>
      <c r="GK3" s="519"/>
      <c r="GL3" s="519"/>
      <c r="GM3" s="519"/>
      <c r="GN3" s="519"/>
      <c r="GO3" s="519"/>
      <c r="GP3" s="519"/>
      <c r="GQ3" s="519"/>
      <c r="GR3" s="519"/>
      <c r="GS3" s="519"/>
      <c r="GT3" s="519"/>
      <c r="GU3" s="519"/>
      <c r="GV3" s="519"/>
      <c r="GW3" s="519"/>
      <c r="GX3" s="519"/>
      <c r="GY3" s="519"/>
    </row>
    <row r="4" spans="34:207" ht="13.5" customHeight="1" thickBot="1">
      <c r="AH4" s="218"/>
      <c r="AU4" s="220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22"/>
      <c r="DA4" s="223"/>
      <c r="DB4" s="219"/>
      <c r="DC4" s="219"/>
      <c r="DD4" s="219"/>
      <c r="DE4" s="219"/>
      <c r="DF4" s="219"/>
      <c r="DG4" s="219"/>
      <c r="DX4" s="218"/>
      <c r="EJ4" s="220"/>
      <c r="EK4" s="221"/>
      <c r="ER4" s="218"/>
      <c r="FD4" s="220"/>
      <c r="FE4" s="221"/>
      <c r="FV4" s="353"/>
      <c r="FW4" s="353"/>
      <c r="FX4" s="353"/>
      <c r="FY4" s="353"/>
      <c r="FZ4" s="353"/>
      <c r="GA4" s="353"/>
      <c r="GB4" s="353"/>
      <c r="GC4" s="353"/>
      <c r="GD4" s="353"/>
      <c r="GE4" s="353"/>
      <c r="GF4" s="353"/>
      <c r="GG4" s="353"/>
      <c r="GH4" s="353"/>
      <c r="GI4" s="353"/>
      <c r="GJ4" s="353"/>
      <c r="GK4" s="353"/>
      <c r="GL4" s="353"/>
      <c r="GM4" s="353"/>
      <c r="GN4" s="353"/>
      <c r="GO4" s="353"/>
      <c r="GP4" s="353"/>
      <c r="GQ4" s="353"/>
      <c r="GR4" s="353"/>
      <c r="GS4" s="353"/>
      <c r="GT4" s="353"/>
      <c r="GU4" s="353"/>
      <c r="GV4" s="353"/>
      <c r="GW4" s="353"/>
      <c r="GX4" s="353"/>
      <c r="GY4" s="353"/>
    </row>
    <row r="5" spans="2:207" ht="21.75" customHeight="1" thickBot="1">
      <c r="B5" s="525" t="s">
        <v>59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188"/>
      <c r="O5" s="525" t="s">
        <v>60</v>
      </c>
      <c r="P5" s="525"/>
      <c r="Q5" s="525"/>
      <c r="R5" s="525"/>
      <c r="S5" s="525"/>
      <c r="T5" s="525"/>
      <c r="U5" s="525"/>
      <c r="V5" s="525"/>
      <c r="Y5" s="541" t="s">
        <v>56</v>
      </c>
      <c r="Z5" s="541"/>
      <c r="AA5" s="541"/>
      <c r="AB5" s="541"/>
      <c r="AC5" s="541"/>
      <c r="AD5" s="541"/>
      <c r="AE5" s="541"/>
      <c r="AF5" s="541"/>
      <c r="AH5" s="218"/>
      <c r="AU5" s="220"/>
      <c r="AX5" s="537" t="s">
        <v>23</v>
      </c>
      <c r="AY5" s="538"/>
      <c r="AZ5" s="538"/>
      <c r="BA5" s="198" t="s">
        <v>22</v>
      </c>
      <c r="BC5" s="525" t="s">
        <v>58</v>
      </c>
      <c r="BD5" s="525"/>
      <c r="BE5" s="525"/>
      <c r="BF5" s="525"/>
      <c r="BG5" s="525"/>
      <c r="BH5" s="525"/>
      <c r="BK5" s="525" t="s">
        <v>57</v>
      </c>
      <c r="BL5" s="525"/>
      <c r="BM5" s="525"/>
      <c r="BN5" s="525"/>
      <c r="BO5" s="525"/>
      <c r="BP5" s="525"/>
      <c r="BQ5" s="525"/>
      <c r="BR5" s="525"/>
      <c r="BU5" s="541" t="s">
        <v>63</v>
      </c>
      <c r="BV5" s="541"/>
      <c r="BW5" s="541"/>
      <c r="BX5" s="541"/>
      <c r="BY5" s="541"/>
      <c r="BZ5" s="541"/>
      <c r="CA5" s="541"/>
      <c r="CB5" s="541"/>
      <c r="CE5" s="525" t="s">
        <v>71</v>
      </c>
      <c r="CF5" s="525"/>
      <c r="CG5" s="525"/>
      <c r="CH5" s="525"/>
      <c r="CI5" s="525"/>
      <c r="CJ5" s="525"/>
      <c r="CK5" s="525"/>
      <c r="CL5" s="525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20"/>
      <c r="DB5" s="217"/>
      <c r="DC5" s="217"/>
      <c r="DD5" s="537" t="s">
        <v>23</v>
      </c>
      <c r="DE5" s="538"/>
      <c r="DF5" s="538"/>
      <c r="DG5" s="198" t="s">
        <v>22</v>
      </c>
      <c r="DI5" s="525" t="s">
        <v>70</v>
      </c>
      <c r="DJ5" s="525"/>
      <c r="DK5" s="525"/>
      <c r="DL5" s="525"/>
      <c r="DM5" s="525"/>
      <c r="DN5" s="525"/>
      <c r="DO5" s="525"/>
      <c r="DP5" s="525"/>
      <c r="DQ5" s="525"/>
      <c r="DR5" s="525"/>
      <c r="DS5" s="525"/>
      <c r="DT5" s="525"/>
      <c r="DU5" s="525"/>
      <c r="DV5" s="525"/>
      <c r="DX5" s="218"/>
      <c r="EK5" s="220"/>
      <c r="EN5" s="537" t="s">
        <v>23</v>
      </c>
      <c r="EO5" s="538"/>
      <c r="EP5" s="538"/>
      <c r="EQ5" s="198" t="s">
        <v>22</v>
      </c>
      <c r="ER5" s="218"/>
      <c r="FE5" s="220"/>
      <c r="FH5" s="537" t="s">
        <v>23</v>
      </c>
      <c r="FI5" s="538"/>
      <c r="FJ5" s="538"/>
      <c r="FK5" s="198" t="s">
        <v>22</v>
      </c>
      <c r="FM5" s="525" t="s">
        <v>68</v>
      </c>
      <c r="FN5" s="525"/>
      <c r="FO5" s="525"/>
      <c r="FP5" s="525"/>
      <c r="FQ5" s="525"/>
      <c r="FR5" s="525"/>
      <c r="FS5" s="525"/>
      <c r="FT5" s="525"/>
      <c r="FV5" s="485" t="s">
        <v>1</v>
      </c>
      <c r="FW5" s="488" t="s">
        <v>38</v>
      </c>
      <c r="FX5" s="490" t="s">
        <v>73</v>
      </c>
      <c r="FY5" s="493" t="s">
        <v>28</v>
      </c>
      <c r="FZ5" s="474" t="s">
        <v>73</v>
      </c>
      <c r="GA5" s="477" t="s">
        <v>32</v>
      </c>
      <c r="GB5" s="474" t="s">
        <v>73</v>
      </c>
      <c r="GC5" s="477" t="s">
        <v>39</v>
      </c>
      <c r="GD5" s="474" t="s">
        <v>73</v>
      </c>
      <c r="GE5" s="477" t="s">
        <v>33</v>
      </c>
      <c r="GF5" s="474" t="s">
        <v>73</v>
      </c>
      <c r="GG5" s="477" t="s">
        <v>34</v>
      </c>
      <c r="GH5" s="474" t="s">
        <v>73</v>
      </c>
      <c r="GI5" s="477" t="s">
        <v>40</v>
      </c>
      <c r="GJ5" s="474" t="s">
        <v>73</v>
      </c>
      <c r="GK5" s="477" t="s">
        <v>35</v>
      </c>
      <c r="GL5" s="474" t="s">
        <v>73</v>
      </c>
      <c r="GM5" s="477" t="s">
        <v>41</v>
      </c>
      <c r="GN5" s="474" t="s">
        <v>73</v>
      </c>
      <c r="GO5" s="477" t="s">
        <v>24</v>
      </c>
      <c r="GP5" s="474" t="s">
        <v>73</v>
      </c>
      <c r="GQ5" s="477" t="s">
        <v>47</v>
      </c>
      <c r="GR5" s="474" t="s">
        <v>73</v>
      </c>
      <c r="GS5" s="477" t="s">
        <v>48</v>
      </c>
      <c r="GT5" s="474" t="s">
        <v>73</v>
      </c>
      <c r="GU5" s="513" t="s">
        <v>42</v>
      </c>
      <c r="GV5" s="505" t="s">
        <v>43</v>
      </c>
      <c r="GW5" s="508" t="s">
        <v>44</v>
      </c>
      <c r="GX5" s="505" t="s">
        <v>45</v>
      </c>
      <c r="GY5" s="515" t="s">
        <v>46</v>
      </c>
    </row>
    <row r="6" spans="2:207" ht="21.75" customHeight="1" thickBot="1"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O6" s="188"/>
      <c r="P6" s="188"/>
      <c r="Q6" s="188"/>
      <c r="R6" s="188"/>
      <c r="S6" s="188"/>
      <c r="T6" s="188"/>
      <c r="U6" s="188"/>
      <c r="V6" s="188"/>
      <c r="Y6" s="224"/>
      <c r="Z6" s="224"/>
      <c r="AA6" s="224"/>
      <c r="AB6" s="224"/>
      <c r="AC6" s="224"/>
      <c r="AD6" s="224"/>
      <c r="AE6" s="224"/>
      <c r="AF6" s="224"/>
      <c r="AH6" s="218"/>
      <c r="AI6" s="452" t="s">
        <v>76</v>
      </c>
      <c r="AU6" s="220"/>
      <c r="BC6" s="226"/>
      <c r="BD6" s="226"/>
      <c r="BE6" s="226"/>
      <c r="BF6" s="226"/>
      <c r="BG6" s="226"/>
      <c r="BH6" s="226"/>
      <c r="BK6" s="225"/>
      <c r="BL6" s="225"/>
      <c r="BM6" s="225"/>
      <c r="BN6" s="225"/>
      <c r="BO6" s="225"/>
      <c r="BP6" s="225"/>
      <c r="BQ6" s="225"/>
      <c r="BR6" s="225"/>
      <c r="BU6" s="227"/>
      <c r="BV6" s="227"/>
      <c r="BW6" s="227"/>
      <c r="BX6" s="227"/>
      <c r="BY6" s="227"/>
      <c r="BZ6" s="227"/>
      <c r="CA6" s="227"/>
      <c r="CB6" s="227"/>
      <c r="CE6" s="225"/>
      <c r="CF6" s="225"/>
      <c r="CG6" s="225"/>
      <c r="CH6" s="225"/>
      <c r="CI6" s="225"/>
      <c r="CJ6" s="225"/>
      <c r="CK6" s="225"/>
      <c r="CL6" s="225"/>
      <c r="CO6" s="452" t="s">
        <v>76</v>
      </c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20"/>
      <c r="DB6" s="217"/>
      <c r="DC6" s="217"/>
      <c r="DD6" s="217"/>
      <c r="DE6" s="217"/>
      <c r="DF6" s="217"/>
      <c r="DG6" s="217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X6" s="218"/>
      <c r="DY6" s="452" t="s">
        <v>76</v>
      </c>
      <c r="EK6" s="220"/>
      <c r="ER6" s="218"/>
      <c r="ES6" s="452" t="s">
        <v>76</v>
      </c>
      <c r="FE6" s="220"/>
      <c r="FM6" s="225"/>
      <c r="FN6" s="225"/>
      <c r="FO6" s="225"/>
      <c r="FP6" s="225"/>
      <c r="FQ6" s="225"/>
      <c r="FR6" s="225"/>
      <c r="FS6" s="225"/>
      <c r="FT6" s="225"/>
      <c r="FV6" s="486"/>
      <c r="FW6" s="489"/>
      <c r="FX6" s="491"/>
      <c r="FY6" s="494"/>
      <c r="FZ6" s="475"/>
      <c r="GA6" s="478"/>
      <c r="GB6" s="475"/>
      <c r="GC6" s="478"/>
      <c r="GD6" s="475"/>
      <c r="GE6" s="478"/>
      <c r="GF6" s="475"/>
      <c r="GG6" s="478"/>
      <c r="GH6" s="475"/>
      <c r="GI6" s="478"/>
      <c r="GJ6" s="475"/>
      <c r="GK6" s="478"/>
      <c r="GL6" s="475"/>
      <c r="GM6" s="478"/>
      <c r="GN6" s="475"/>
      <c r="GO6" s="478"/>
      <c r="GP6" s="475"/>
      <c r="GQ6" s="478"/>
      <c r="GR6" s="475"/>
      <c r="GS6" s="478"/>
      <c r="GT6" s="475"/>
      <c r="GU6" s="514"/>
      <c r="GV6" s="506"/>
      <c r="GW6" s="509"/>
      <c r="GX6" s="506"/>
      <c r="GY6" s="516"/>
    </row>
    <row r="7" spans="2:207" ht="18" customHeight="1" thickBot="1">
      <c r="B7" s="551" t="s">
        <v>0</v>
      </c>
      <c r="C7" s="551" t="s">
        <v>1</v>
      </c>
      <c r="D7" s="553" t="s">
        <v>2</v>
      </c>
      <c r="E7" s="553"/>
      <c r="F7" s="553"/>
      <c r="G7" s="553" t="s">
        <v>3</v>
      </c>
      <c r="H7" s="553"/>
      <c r="I7" s="553"/>
      <c r="J7" s="551" t="s">
        <v>21</v>
      </c>
      <c r="K7" s="551" t="s">
        <v>23</v>
      </c>
      <c r="L7" s="551" t="s">
        <v>22</v>
      </c>
      <c r="M7" s="228"/>
      <c r="O7" s="546" t="s">
        <v>0</v>
      </c>
      <c r="P7" s="546" t="s">
        <v>1</v>
      </c>
      <c r="Q7" s="546" t="s">
        <v>31</v>
      </c>
      <c r="R7" s="554" t="s">
        <v>37</v>
      </c>
      <c r="S7" s="546" t="s">
        <v>30</v>
      </c>
      <c r="T7" s="546" t="s">
        <v>29</v>
      </c>
      <c r="U7" s="546" t="s">
        <v>23</v>
      </c>
      <c r="V7" s="546" t="s">
        <v>22</v>
      </c>
      <c r="Y7" s="556" t="s">
        <v>0</v>
      </c>
      <c r="Z7" s="551" t="s">
        <v>1</v>
      </c>
      <c r="AA7" s="551" t="s">
        <v>31</v>
      </c>
      <c r="AB7" s="558" t="s">
        <v>37</v>
      </c>
      <c r="AC7" s="551" t="s">
        <v>30</v>
      </c>
      <c r="AD7" s="551" t="s">
        <v>29</v>
      </c>
      <c r="AE7" s="551" t="s">
        <v>23</v>
      </c>
      <c r="AF7" s="534" t="s">
        <v>22</v>
      </c>
      <c r="AH7" s="229">
        <v>1</v>
      </c>
      <c r="AI7" s="199" t="s">
        <v>88</v>
      </c>
      <c r="AJ7" s="200"/>
      <c r="AK7" s="201"/>
      <c r="AL7" s="199"/>
      <c r="AM7" s="200"/>
      <c r="AN7" s="201"/>
      <c r="AO7" s="201"/>
      <c r="AP7" s="201"/>
      <c r="AQ7" s="201"/>
      <c r="AR7" s="192"/>
      <c r="AS7" s="192"/>
      <c r="AT7" s="192"/>
      <c r="AU7" s="193"/>
      <c r="AV7" s="197"/>
      <c r="AW7" s="203"/>
      <c r="AX7" s="204" t="s">
        <v>7</v>
      </c>
      <c r="AY7" s="469"/>
      <c r="AZ7" s="469"/>
      <c r="BA7" s="205">
        <v>30</v>
      </c>
      <c r="BC7" s="542" t="s">
        <v>0</v>
      </c>
      <c r="BD7" s="542" t="s">
        <v>1</v>
      </c>
      <c r="BE7" s="542" t="s">
        <v>31</v>
      </c>
      <c r="BF7" s="544" t="s">
        <v>37</v>
      </c>
      <c r="BG7" s="542" t="s">
        <v>23</v>
      </c>
      <c r="BH7" s="549" t="s">
        <v>22</v>
      </c>
      <c r="BK7" s="520" t="s">
        <v>0</v>
      </c>
      <c r="BL7" s="520" t="s">
        <v>1</v>
      </c>
      <c r="BM7" s="520" t="s">
        <v>31</v>
      </c>
      <c r="BN7" s="215" t="s">
        <v>61</v>
      </c>
      <c r="BO7" s="520" t="s">
        <v>30</v>
      </c>
      <c r="BP7" s="520" t="s">
        <v>29</v>
      </c>
      <c r="BQ7" s="546" t="s">
        <v>23</v>
      </c>
      <c r="BR7" s="546" t="s">
        <v>22</v>
      </c>
      <c r="BU7" s="520" t="s">
        <v>0</v>
      </c>
      <c r="BV7" s="520" t="s">
        <v>1</v>
      </c>
      <c r="BW7" s="520" t="s">
        <v>31</v>
      </c>
      <c r="BX7" s="539" t="s">
        <v>37</v>
      </c>
      <c r="BY7" s="520" t="s">
        <v>30</v>
      </c>
      <c r="BZ7" s="520" t="s">
        <v>29</v>
      </c>
      <c r="CA7" s="546" t="s">
        <v>23</v>
      </c>
      <c r="CB7" s="546" t="s">
        <v>22</v>
      </c>
      <c r="CE7" s="520" t="s">
        <v>0</v>
      </c>
      <c r="CF7" s="520" t="s">
        <v>1</v>
      </c>
      <c r="CG7" s="520" t="s">
        <v>31</v>
      </c>
      <c r="CH7" s="539" t="s">
        <v>37</v>
      </c>
      <c r="CI7" s="520" t="s">
        <v>30</v>
      </c>
      <c r="CJ7" s="520" t="s">
        <v>29</v>
      </c>
      <c r="CK7" s="546" t="s">
        <v>23</v>
      </c>
      <c r="CL7" s="546" t="s">
        <v>22</v>
      </c>
      <c r="CN7" s="229">
        <v>1</v>
      </c>
      <c r="CO7" s="666" t="s">
        <v>91</v>
      </c>
      <c r="CP7" s="667"/>
      <c r="CQ7" s="674">
        <v>1</v>
      </c>
      <c r="CR7" s="666"/>
      <c r="CS7" s="200"/>
      <c r="CT7" s="201"/>
      <c r="CU7" s="201"/>
      <c r="CV7" s="201"/>
      <c r="CW7" s="201"/>
      <c r="CX7" s="192"/>
      <c r="CY7" s="192"/>
      <c r="CZ7" s="192"/>
      <c r="DA7" s="193"/>
      <c r="DB7" s="197"/>
      <c r="DC7" s="203"/>
      <c r="DD7" s="204" t="s">
        <v>7</v>
      </c>
      <c r="DE7" s="469"/>
      <c r="DF7" s="469"/>
      <c r="DG7" s="205">
        <v>30</v>
      </c>
      <c r="DI7" s="520" t="s">
        <v>0</v>
      </c>
      <c r="DJ7" s="522" t="s">
        <v>1</v>
      </c>
      <c r="DK7" s="526" t="s">
        <v>2</v>
      </c>
      <c r="DL7" s="527"/>
      <c r="DM7" s="528"/>
      <c r="DN7" s="529" t="s">
        <v>3</v>
      </c>
      <c r="DO7" s="527"/>
      <c r="DP7" s="527"/>
      <c r="DQ7" s="526" t="s">
        <v>25</v>
      </c>
      <c r="DR7" s="527"/>
      <c r="DS7" s="528"/>
      <c r="DT7" s="530" t="s">
        <v>21</v>
      </c>
      <c r="DU7" s="532" t="s">
        <v>23</v>
      </c>
      <c r="DV7" s="534" t="s">
        <v>22</v>
      </c>
      <c r="DX7" s="229">
        <v>1</v>
      </c>
      <c r="DY7" s="666" t="s">
        <v>82</v>
      </c>
      <c r="DZ7" s="667"/>
      <c r="EA7" s="674">
        <v>1</v>
      </c>
      <c r="EB7" s="666"/>
      <c r="EC7" s="200"/>
      <c r="ED7" s="201"/>
      <c r="EE7" s="201"/>
      <c r="EF7" s="201"/>
      <c r="EG7" s="201"/>
      <c r="EH7" s="192"/>
      <c r="EI7" s="192"/>
      <c r="EJ7" s="192"/>
      <c r="EK7" s="193"/>
      <c r="EL7" s="197"/>
      <c r="EM7" s="203"/>
      <c r="EN7" s="204" t="s">
        <v>7</v>
      </c>
      <c r="EO7" s="469"/>
      <c r="EP7" s="469"/>
      <c r="EQ7" s="205">
        <v>30</v>
      </c>
      <c r="ER7" s="229">
        <v>1</v>
      </c>
      <c r="ES7" s="666" t="s">
        <v>85</v>
      </c>
      <c r="ET7" s="667"/>
      <c r="EU7" s="674">
        <v>1</v>
      </c>
      <c r="EV7" s="666"/>
      <c r="EW7" s="200"/>
      <c r="EX7" s="201"/>
      <c r="EY7" s="201"/>
      <c r="EZ7" s="201"/>
      <c r="FA7" s="201"/>
      <c r="FB7" s="192"/>
      <c r="FC7" s="192"/>
      <c r="FD7" s="192"/>
      <c r="FE7" s="193"/>
      <c r="FF7" s="197"/>
      <c r="FG7" s="203"/>
      <c r="FH7" s="204" t="s">
        <v>7</v>
      </c>
      <c r="FI7" s="469"/>
      <c r="FJ7" s="469"/>
      <c r="FK7" s="205">
        <v>30</v>
      </c>
      <c r="FM7" s="562" t="s">
        <v>0</v>
      </c>
      <c r="FN7" s="564" t="s">
        <v>1</v>
      </c>
      <c r="FO7" s="566" t="s">
        <v>65</v>
      </c>
      <c r="FP7" s="568" t="s">
        <v>37</v>
      </c>
      <c r="FQ7" s="570" t="s">
        <v>66</v>
      </c>
      <c r="FR7" s="572" t="s">
        <v>67</v>
      </c>
      <c r="FS7" s="570" t="s">
        <v>69</v>
      </c>
      <c r="FT7" s="560" t="s">
        <v>22</v>
      </c>
      <c r="FV7" s="486"/>
      <c r="FW7" s="489"/>
      <c r="FX7" s="491"/>
      <c r="FY7" s="494"/>
      <c r="FZ7" s="475"/>
      <c r="GA7" s="478"/>
      <c r="GB7" s="475"/>
      <c r="GC7" s="478"/>
      <c r="GD7" s="475"/>
      <c r="GE7" s="478"/>
      <c r="GF7" s="475"/>
      <c r="GG7" s="478"/>
      <c r="GH7" s="475"/>
      <c r="GI7" s="478"/>
      <c r="GJ7" s="475"/>
      <c r="GK7" s="478"/>
      <c r="GL7" s="475"/>
      <c r="GM7" s="478"/>
      <c r="GN7" s="475"/>
      <c r="GO7" s="478"/>
      <c r="GP7" s="475"/>
      <c r="GQ7" s="478"/>
      <c r="GR7" s="475"/>
      <c r="GS7" s="478"/>
      <c r="GT7" s="475"/>
      <c r="GU7" s="514"/>
      <c r="GV7" s="506"/>
      <c r="GW7" s="509"/>
      <c r="GX7" s="506"/>
      <c r="GY7" s="516"/>
    </row>
    <row r="8" spans="2:207" ht="18" customHeight="1" thickBot="1">
      <c r="B8" s="552"/>
      <c r="C8" s="552"/>
      <c r="D8" s="388" t="s">
        <v>4</v>
      </c>
      <c r="E8" s="399" t="s">
        <v>5</v>
      </c>
      <c r="F8" s="395" t="s">
        <v>6</v>
      </c>
      <c r="G8" s="388" t="s">
        <v>4</v>
      </c>
      <c r="H8" s="399" t="s">
        <v>5</v>
      </c>
      <c r="I8" s="395" t="s">
        <v>6</v>
      </c>
      <c r="J8" s="552"/>
      <c r="K8" s="552"/>
      <c r="L8" s="552"/>
      <c r="M8" s="228"/>
      <c r="O8" s="547"/>
      <c r="P8" s="547"/>
      <c r="Q8" s="547"/>
      <c r="R8" s="555"/>
      <c r="S8" s="547"/>
      <c r="T8" s="547"/>
      <c r="U8" s="547"/>
      <c r="V8" s="547"/>
      <c r="Y8" s="557"/>
      <c r="Z8" s="552"/>
      <c r="AA8" s="552"/>
      <c r="AB8" s="559"/>
      <c r="AC8" s="552"/>
      <c r="AD8" s="552"/>
      <c r="AE8" s="552"/>
      <c r="AF8" s="535"/>
      <c r="AH8" s="229"/>
      <c r="AI8" s="206"/>
      <c r="AJ8" s="207"/>
      <c r="AK8" s="201"/>
      <c r="AL8" s="206"/>
      <c r="AM8" s="207"/>
      <c r="AQ8" s="201"/>
      <c r="AR8" s="192"/>
      <c r="AS8" s="470"/>
      <c r="AT8" s="470"/>
      <c r="AU8" s="193"/>
      <c r="AV8" s="131"/>
      <c r="AW8" s="203"/>
      <c r="AX8" s="209"/>
      <c r="AY8" s="203"/>
      <c r="AZ8" s="203"/>
      <c r="BA8" s="210"/>
      <c r="BC8" s="543"/>
      <c r="BD8" s="543"/>
      <c r="BE8" s="543"/>
      <c r="BF8" s="545"/>
      <c r="BG8" s="543"/>
      <c r="BH8" s="550"/>
      <c r="BK8" s="521"/>
      <c r="BL8" s="521"/>
      <c r="BM8" s="521"/>
      <c r="BN8" s="216" t="s">
        <v>62</v>
      </c>
      <c r="BO8" s="521"/>
      <c r="BP8" s="521"/>
      <c r="BQ8" s="547"/>
      <c r="BR8" s="547"/>
      <c r="BU8" s="521"/>
      <c r="BV8" s="521"/>
      <c r="BW8" s="521"/>
      <c r="BX8" s="540"/>
      <c r="BY8" s="521"/>
      <c r="BZ8" s="521"/>
      <c r="CA8" s="547"/>
      <c r="CB8" s="547"/>
      <c r="CE8" s="521"/>
      <c r="CF8" s="521"/>
      <c r="CG8" s="521"/>
      <c r="CH8" s="540"/>
      <c r="CI8" s="521"/>
      <c r="CJ8" s="521"/>
      <c r="CK8" s="547"/>
      <c r="CL8" s="547"/>
      <c r="CN8" s="229"/>
      <c r="CO8" s="668"/>
      <c r="CP8" s="669"/>
      <c r="CQ8" s="674"/>
      <c r="CR8" s="668"/>
      <c r="CS8" s="207"/>
      <c r="CT8" s="217"/>
      <c r="CU8" s="217"/>
      <c r="CV8" s="217"/>
      <c r="CW8" s="201"/>
      <c r="CX8" s="192"/>
      <c r="CY8" s="470"/>
      <c r="CZ8" s="470"/>
      <c r="DA8" s="193"/>
      <c r="DB8" s="131"/>
      <c r="DC8" s="203"/>
      <c r="DD8" s="209"/>
      <c r="DE8" s="203"/>
      <c r="DF8" s="203"/>
      <c r="DG8" s="210"/>
      <c r="DI8" s="521"/>
      <c r="DJ8" s="523"/>
      <c r="DK8" s="315" t="s">
        <v>26</v>
      </c>
      <c r="DL8" s="312" t="s">
        <v>27</v>
      </c>
      <c r="DM8" s="313" t="s">
        <v>6</v>
      </c>
      <c r="DN8" s="311" t="s">
        <v>26</v>
      </c>
      <c r="DO8" s="312" t="s">
        <v>27</v>
      </c>
      <c r="DP8" s="314" t="s">
        <v>6</v>
      </c>
      <c r="DQ8" s="315" t="s">
        <v>26</v>
      </c>
      <c r="DR8" s="312" t="s">
        <v>27</v>
      </c>
      <c r="DS8" s="313" t="s">
        <v>6</v>
      </c>
      <c r="DT8" s="531"/>
      <c r="DU8" s="533"/>
      <c r="DV8" s="535"/>
      <c r="DX8" s="229"/>
      <c r="DY8" s="668"/>
      <c r="DZ8" s="669"/>
      <c r="EA8" s="674"/>
      <c r="EB8" s="668"/>
      <c r="EC8" s="207"/>
      <c r="EG8" s="201"/>
      <c r="EH8" s="192"/>
      <c r="EI8" s="470"/>
      <c r="EJ8" s="470"/>
      <c r="EK8" s="193"/>
      <c r="EL8" s="131"/>
      <c r="EM8" s="203"/>
      <c r="EN8" s="209"/>
      <c r="EO8" s="203"/>
      <c r="EP8" s="203"/>
      <c r="EQ8" s="210"/>
      <c r="ER8" s="229"/>
      <c r="ES8" s="668"/>
      <c r="ET8" s="669"/>
      <c r="EU8" s="674"/>
      <c r="EV8" s="668"/>
      <c r="EW8" s="207"/>
      <c r="FA8" s="201"/>
      <c r="FB8" s="192"/>
      <c r="FC8" s="470"/>
      <c r="FD8" s="470"/>
      <c r="FE8" s="193"/>
      <c r="FF8" s="131"/>
      <c r="FG8" s="203"/>
      <c r="FH8" s="209"/>
      <c r="FI8" s="203"/>
      <c r="FJ8" s="203"/>
      <c r="FK8" s="210"/>
      <c r="FM8" s="563"/>
      <c r="FN8" s="565"/>
      <c r="FO8" s="567"/>
      <c r="FP8" s="569"/>
      <c r="FQ8" s="571"/>
      <c r="FR8" s="573"/>
      <c r="FS8" s="571"/>
      <c r="FT8" s="561"/>
      <c r="FV8" s="486"/>
      <c r="FW8" s="489"/>
      <c r="FX8" s="491"/>
      <c r="FY8" s="494"/>
      <c r="FZ8" s="475"/>
      <c r="GA8" s="478"/>
      <c r="GB8" s="475"/>
      <c r="GC8" s="478"/>
      <c r="GD8" s="475"/>
      <c r="GE8" s="478"/>
      <c r="GF8" s="475"/>
      <c r="GG8" s="478"/>
      <c r="GH8" s="475"/>
      <c r="GI8" s="478"/>
      <c r="GJ8" s="475"/>
      <c r="GK8" s="478"/>
      <c r="GL8" s="475"/>
      <c r="GM8" s="478"/>
      <c r="GN8" s="475"/>
      <c r="GO8" s="478"/>
      <c r="GP8" s="475"/>
      <c r="GQ8" s="478"/>
      <c r="GR8" s="475"/>
      <c r="GS8" s="478"/>
      <c r="GT8" s="475"/>
      <c r="GU8" s="514"/>
      <c r="GV8" s="506"/>
      <c r="GW8" s="509"/>
      <c r="GX8" s="506"/>
      <c r="GY8" s="516"/>
    </row>
    <row r="9" spans="2:207" ht="18" customHeight="1" thickBot="1">
      <c r="B9" s="230" t="s">
        <v>7</v>
      </c>
      <c r="C9" s="213" t="str">
        <f>'SKOK S MJESTA'!B6</f>
        <v>ŠTEFANEC</v>
      </c>
      <c r="D9" s="389"/>
      <c r="E9" s="400"/>
      <c r="F9" s="396"/>
      <c r="G9" s="392"/>
      <c r="H9" s="403"/>
      <c r="I9" s="396"/>
      <c r="J9" s="231"/>
      <c r="K9" s="232"/>
      <c r="L9" s="230"/>
      <c r="M9" s="233"/>
      <c r="O9" s="230" t="s">
        <v>7</v>
      </c>
      <c r="P9" s="213" t="str">
        <f>'HODANJE NA ŠTAKAMA'!B6</f>
        <v>GORNJI BOGIČEVCI</v>
      </c>
      <c r="Q9" s="234"/>
      <c r="R9" s="234"/>
      <c r="S9" s="234"/>
      <c r="T9" s="235"/>
      <c r="U9" s="236"/>
      <c r="V9" s="230"/>
      <c r="Y9" s="237" t="s">
        <v>7</v>
      </c>
      <c r="Z9" s="238" t="str">
        <f>'SASTAVLJANJE PLUGA'!B6</f>
        <v>JALKOVEC</v>
      </c>
      <c r="AA9" s="239"/>
      <c r="AB9" s="239"/>
      <c r="AC9" s="239"/>
      <c r="AD9" s="240"/>
      <c r="AE9" s="241"/>
      <c r="AF9" s="242"/>
      <c r="AH9" s="229">
        <v>2</v>
      </c>
      <c r="AI9" s="211" t="s">
        <v>84</v>
      </c>
      <c r="AJ9" s="212"/>
      <c r="AK9" s="201"/>
      <c r="AL9" s="211" t="s">
        <v>86</v>
      </c>
      <c r="AM9" s="212"/>
      <c r="AN9" s="192"/>
      <c r="AO9" s="471"/>
      <c r="AP9" s="472"/>
      <c r="AQ9" s="208"/>
      <c r="AR9" s="192"/>
      <c r="AS9" s="192"/>
      <c r="AT9" s="192"/>
      <c r="AU9" s="193"/>
      <c r="AV9" s="197"/>
      <c r="AW9" s="203"/>
      <c r="AX9" s="204" t="s">
        <v>8</v>
      </c>
      <c r="AY9" s="469"/>
      <c r="AZ9" s="469"/>
      <c r="BA9" s="205">
        <v>25</v>
      </c>
      <c r="BC9" s="243" t="s">
        <v>7</v>
      </c>
      <c r="BD9" s="213" t="str">
        <f>'PENJANJE NA STUP'!B6</f>
        <v>STARA BRV</v>
      </c>
      <c r="BE9" s="244"/>
      <c r="BF9" s="245"/>
      <c r="BG9" s="246"/>
      <c r="BH9" s="247"/>
      <c r="BK9" s="230" t="s">
        <v>7</v>
      </c>
      <c r="BL9" s="213" t="str">
        <f>'NOŠENJE KOŠARE NA GLAVI'!B6</f>
        <v>STAŽNJEVEC</v>
      </c>
      <c r="BM9" s="234"/>
      <c r="BN9" s="234"/>
      <c r="BO9" s="234"/>
      <c r="BP9" s="235"/>
      <c r="BQ9" s="236"/>
      <c r="BR9" s="230"/>
      <c r="BU9" s="230" t="s">
        <v>7</v>
      </c>
      <c r="BV9" s="213" t="str">
        <f>'TRČANJE U VREČI'!B6</f>
        <v>LANČIĆ KNAPIĆ</v>
      </c>
      <c r="BW9" s="234"/>
      <c r="BX9" s="234"/>
      <c r="BY9" s="234"/>
      <c r="BZ9" s="248"/>
      <c r="CA9" s="249"/>
      <c r="CB9" s="250"/>
      <c r="CE9" s="230" t="s">
        <v>7</v>
      </c>
      <c r="CF9" s="213" t="str">
        <f>'VOŽNJA ŽIVIH TAČKI'!B6</f>
        <v>POLJANA BIŠKUPEČKA</v>
      </c>
      <c r="CG9" s="234"/>
      <c r="CH9" s="234"/>
      <c r="CI9" s="234"/>
      <c r="CJ9" s="248"/>
      <c r="CK9" s="249"/>
      <c r="CL9" s="250"/>
      <c r="CN9" s="229">
        <v>2</v>
      </c>
      <c r="CO9" s="670" t="s">
        <v>89</v>
      </c>
      <c r="CP9" s="671"/>
      <c r="CQ9" s="674">
        <v>2</v>
      </c>
      <c r="CR9" s="670" t="s">
        <v>93</v>
      </c>
      <c r="CS9" s="212"/>
      <c r="CT9" s="192"/>
      <c r="CU9" s="471"/>
      <c r="CV9" s="472"/>
      <c r="CW9" s="208"/>
      <c r="CX9" s="192"/>
      <c r="CY9" s="192"/>
      <c r="CZ9" s="192"/>
      <c r="DA9" s="193"/>
      <c r="DB9" s="197"/>
      <c r="DC9" s="203"/>
      <c r="DD9" s="204" t="s">
        <v>8</v>
      </c>
      <c r="DE9" s="469"/>
      <c r="DF9" s="469"/>
      <c r="DG9" s="205">
        <v>25</v>
      </c>
      <c r="DI9" s="292" t="s">
        <v>7</v>
      </c>
      <c r="DJ9" s="213" t="str">
        <f>'BACANJE KAMENA S RAMENA'!B6</f>
        <v>LEPOGLAVSKA VES</v>
      </c>
      <c r="DK9" s="296"/>
      <c r="DL9" s="289"/>
      <c r="DM9" s="293"/>
      <c r="DN9" s="302"/>
      <c r="DO9" s="289"/>
      <c r="DP9" s="303"/>
      <c r="DQ9" s="296"/>
      <c r="DR9" s="289"/>
      <c r="DS9" s="293"/>
      <c r="DT9" s="308"/>
      <c r="DU9" s="299"/>
      <c r="DV9" s="230"/>
      <c r="DX9" s="229">
        <v>2</v>
      </c>
      <c r="DY9" s="670" t="s">
        <v>83</v>
      </c>
      <c r="DZ9" s="671"/>
      <c r="EA9" s="674">
        <v>2</v>
      </c>
      <c r="EB9" s="670" t="s">
        <v>90</v>
      </c>
      <c r="EC9" s="212"/>
      <c r="ED9" s="192"/>
      <c r="EE9" s="471"/>
      <c r="EF9" s="472"/>
      <c r="EG9" s="208"/>
      <c r="EH9" s="192"/>
      <c r="EI9" s="192"/>
      <c r="EJ9" s="192"/>
      <c r="EK9" s="193"/>
      <c r="EL9" s="197"/>
      <c r="EM9" s="203"/>
      <c r="EN9" s="204" t="s">
        <v>8</v>
      </c>
      <c r="EO9" s="469"/>
      <c r="EP9" s="469"/>
      <c r="EQ9" s="205">
        <v>25</v>
      </c>
      <c r="ER9" s="229">
        <v>2</v>
      </c>
      <c r="ES9" s="670" t="s">
        <v>84</v>
      </c>
      <c r="ET9" s="671"/>
      <c r="EU9" s="674">
        <v>2</v>
      </c>
      <c r="EV9" s="670" t="s">
        <v>82</v>
      </c>
      <c r="EW9" s="212"/>
      <c r="EX9" s="192"/>
      <c r="EY9" s="471"/>
      <c r="EZ9" s="472"/>
      <c r="FA9" s="208"/>
      <c r="FB9" s="192"/>
      <c r="FC9" s="192"/>
      <c r="FD9" s="192"/>
      <c r="FE9" s="193"/>
      <c r="FF9" s="197"/>
      <c r="FG9" s="203"/>
      <c r="FH9" s="204" t="s">
        <v>8</v>
      </c>
      <c r="FI9" s="469"/>
      <c r="FJ9" s="469"/>
      <c r="FK9" s="205">
        <v>25</v>
      </c>
      <c r="FM9" s="316" t="s">
        <v>7</v>
      </c>
      <c r="FN9" s="317"/>
      <c r="FO9" s="318"/>
      <c r="FP9" s="319"/>
      <c r="FQ9" s="319"/>
      <c r="FR9" s="320"/>
      <c r="FS9" s="321"/>
      <c r="FT9" s="322"/>
      <c r="FV9" s="486"/>
      <c r="FW9" s="489"/>
      <c r="FX9" s="491"/>
      <c r="FY9" s="494"/>
      <c r="FZ9" s="475"/>
      <c r="GA9" s="478"/>
      <c r="GB9" s="475"/>
      <c r="GC9" s="478"/>
      <c r="GD9" s="475"/>
      <c r="GE9" s="478"/>
      <c r="GF9" s="475"/>
      <c r="GG9" s="478"/>
      <c r="GH9" s="475"/>
      <c r="GI9" s="478"/>
      <c r="GJ9" s="475"/>
      <c r="GK9" s="478"/>
      <c r="GL9" s="475"/>
      <c r="GM9" s="478"/>
      <c r="GN9" s="475"/>
      <c r="GO9" s="478"/>
      <c r="GP9" s="475"/>
      <c r="GQ9" s="478"/>
      <c r="GR9" s="475"/>
      <c r="GS9" s="478"/>
      <c r="GT9" s="475"/>
      <c r="GU9" s="514"/>
      <c r="GV9" s="506"/>
      <c r="GW9" s="509"/>
      <c r="GX9" s="506"/>
      <c r="GY9" s="516"/>
    </row>
    <row r="10" spans="2:207" ht="18" customHeight="1" thickBot="1">
      <c r="B10" s="251" t="s">
        <v>8</v>
      </c>
      <c r="C10" s="214" t="str">
        <f>'SKOK S MJESTA'!B7</f>
        <v>GORNJI BOGIČEVCI</v>
      </c>
      <c r="D10" s="390"/>
      <c r="E10" s="401"/>
      <c r="F10" s="397"/>
      <c r="G10" s="393"/>
      <c r="H10" s="404"/>
      <c r="I10" s="397"/>
      <c r="J10" s="252"/>
      <c r="K10" s="253"/>
      <c r="L10" s="251"/>
      <c r="M10" s="233"/>
      <c r="O10" s="251" t="s">
        <v>8</v>
      </c>
      <c r="P10" s="214" t="str">
        <f>'HODANJE NA ŠTAKAMA'!B7</f>
        <v>JALKOVEC</v>
      </c>
      <c r="Q10" s="254"/>
      <c r="R10" s="254"/>
      <c r="S10" s="254"/>
      <c r="T10" s="255"/>
      <c r="U10" s="256"/>
      <c r="V10" s="251"/>
      <c r="Y10" s="257" t="s">
        <v>8</v>
      </c>
      <c r="Z10" s="214" t="str">
        <f>'SASTAVLJANJE PLUGA'!B7</f>
        <v>STARA BRV</v>
      </c>
      <c r="AA10" s="254"/>
      <c r="AB10" s="254"/>
      <c r="AC10" s="254"/>
      <c r="AD10" s="255"/>
      <c r="AE10" s="256"/>
      <c r="AF10" s="258"/>
      <c r="AH10" s="229"/>
      <c r="AI10" s="201"/>
      <c r="AJ10" s="202"/>
      <c r="AK10" s="201"/>
      <c r="AL10" s="201"/>
      <c r="AM10" s="202"/>
      <c r="AN10" s="470"/>
      <c r="AO10" s="470"/>
      <c r="AP10" s="193"/>
      <c r="AQ10" s="201"/>
      <c r="AR10" s="197"/>
      <c r="AV10" s="196"/>
      <c r="AW10" s="203"/>
      <c r="AX10" s="209"/>
      <c r="AY10" s="203"/>
      <c r="AZ10" s="203"/>
      <c r="BA10" s="210"/>
      <c r="BC10" s="259" t="s">
        <v>8</v>
      </c>
      <c r="BD10" s="214" t="str">
        <f>'PENJANJE NA STUP'!B7</f>
        <v>STAŽNJEVEC</v>
      </c>
      <c r="BE10" s="260"/>
      <c r="BF10" s="261"/>
      <c r="BG10" s="262"/>
      <c r="BH10" s="263"/>
      <c r="BK10" s="251" t="s">
        <v>8</v>
      </c>
      <c r="BL10" s="214" t="str">
        <f>'NOŠENJE KOŠARE NA GLAVI'!B7</f>
        <v>LANČIĆ KNAPIĆ</v>
      </c>
      <c r="BM10" s="254"/>
      <c r="BN10" s="254"/>
      <c r="BO10" s="254"/>
      <c r="BP10" s="255"/>
      <c r="BQ10" s="256"/>
      <c r="BR10" s="251"/>
      <c r="BU10" s="251" t="s">
        <v>8</v>
      </c>
      <c r="BV10" s="214" t="str">
        <f>'TRČANJE U VREČI'!B7</f>
        <v>POLJANA BIŠKUPEČKA</v>
      </c>
      <c r="BW10" s="254"/>
      <c r="BX10" s="254"/>
      <c r="BY10" s="254"/>
      <c r="BZ10" s="264"/>
      <c r="CA10" s="265"/>
      <c r="CB10" s="266"/>
      <c r="CE10" s="251" t="s">
        <v>8</v>
      </c>
      <c r="CF10" s="214" t="str">
        <f>'VOŽNJA ŽIVIH TAČKI'!B7</f>
        <v>LEPOGLAVSKA VES</v>
      </c>
      <c r="CG10" s="254"/>
      <c r="CH10" s="254"/>
      <c r="CI10" s="254"/>
      <c r="CJ10" s="264"/>
      <c r="CK10" s="265"/>
      <c r="CL10" s="266"/>
      <c r="CN10" s="229"/>
      <c r="CO10" s="672"/>
      <c r="CP10" s="673"/>
      <c r="CQ10" s="674"/>
      <c r="CR10" s="672"/>
      <c r="CS10" s="202"/>
      <c r="CT10" s="470"/>
      <c r="CU10" s="470"/>
      <c r="CV10" s="193"/>
      <c r="CW10" s="201"/>
      <c r="CX10" s="197"/>
      <c r="CY10" s="217"/>
      <c r="CZ10" s="217"/>
      <c r="DA10" s="217"/>
      <c r="DB10" s="196"/>
      <c r="DC10" s="203"/>
      <c r="DD10" s="209"/>
      <c r="DE10" s="203"/>
      <c r="DF10" s="203"/>
      <c r="DG10" s="210"/>
      <c r="DI10" s="257" t="s">
        <v>8</v>
      </c>
      <c r="DJ10" s="214" t="str">
        <f>'BACANJE KAMENA S RAMENA'!B7</f>
        <v>IVANEČKA ŽELJEZNICA</v>
      </c>
      <c r="DK10" s="297"/>
      <c r="DL10" s="290"/>
      <c r="DM10" s="294"/>
      <c r="DN10" s="304"/>
      <c r="DO10" s="290"/>
      <c r="DP10" s="305"/>
      <c r="DQ10" s="297"/>
      <c r="DR10" s="290"/>
      <c r="DS10" s="294"/>
      <c r="DT10" s="309"/>
      <c r="DU10" s="300"/>
      <c r="DV10" s="251"/>
      <c r="DX10" s="229"/>
      <c r="DY10" s="672"/>
      <c r="DZ10" s="673"/>
      <c r="EA10" s="674"/>
      <c r="EB10" s="672"/>
      <c r="EC10" s="202"/>
      <c r="ED10" s="470"/>
      <c r="EE10" s="470"/>
      <c r="EF10" s="193"/>
      <c r="EG10" s="201"/>
      <c r="EH10" s="197"/>
      <c r="EL10" s="196"/>
      <c r="EM10" s="203"/>
      <c r="EN10" s="209"/>
      <c r="EO10" s="203"/>
      <c r="EP10" s="203"/>
      <c r="EQ10" s="210"/>
      <c r="ER10" s="229"/>
      <c r="ES10" s="672"/>
      <c r="ET10" s="673"/>
      <c r="EU10" s="674"/>
      <c r="EV10" s="672"/>
      <c r="EW10" s="202"/>
      <c r="EX10" s="470"/>
      <c r="EY10" s="470"/>
      <c r="EZ10" s="193"/>
      <c r="FA10" s="201"/>
      <c r="FB10" s="197"/>
      <c r="FF10" s="196"/>
      <c r="FG10" s="203"/>
      <c r="FH10" s="209"/>
      <c r="FI10" s="203"/>
      <c r="FJ10" s="203"/>
      <c r="FK10" s="210"/>
      <c r="FM10" s="323" t="s">
        <v>8</v>
      </c>
      <c r="FN10" s="324"/>
      <c r="FO10" s="325"/>
      <c r="FP10" s="326"/>
      <c r="FQ10" s="326"/>
      <c r="FR10" s="327"/>
      <c r="FS10" s="328"/>
      <c r="FT10" s="329"/>
      <c r="FV10" s="486"/>
      <c r="FW10" s="495" t="s">
        <v>23</v>
      </c>
      <c r="FX10" s="491"/>
      <c r="FY10" s="497" t="s">
        <v>23</v>
      </c>
      <c r="FZ10" s="475"/>
      <c r="GA10" s="479" t="s">
        <v>23</v>
      </c>
      <c r="GB10" s="475"/>
      <c r="GC10" s="479" t="s">
        <v>23</v>
      </c>
      <c r="GD10" s="475"/>
      <c r="GE10" s="479" t="s">
        <v>23</v>
      </c>
      <c r="GF10" s="475"/>
      <c r="GG10" s="479" t="s">
        <v>23</v>
      </c>
      <c r="GH10" s="475"/>
      <c r="GI10" s="479" t="s">
        <v>23</v>
      </c>
      <c r="GJ10" s="475"/>
      <c r="GK10" s="479" t="s">
        <v>23</v>
      </c>
      <c r="GL10" s="475"/>
      <c r="GM10" s="479" t="s">
        <v>23</v>
      </c>
      <c r="GN10" s="475"/>
      <c r="GO10" s="479" t="s">
        <v>23</v>
      </c>
      <c r="GP10" s="475"/>
      <c r="GQ10" s="479" t="s">
        <v>23</v>
      </c>
      <c r="GR10" s="475"/>
      <c r="GS10" s="479" t="s">
        <v>23</v>
      </c>
      <c r="GT10" s="475"/>
      <c r="GU10" s="511" t="s">
        <v>22</v>
      </c>
      <c r="GV10" s="506"/>
      <c r="GW10" s="509"/>
      <c r="GX10" s="506"/>
      <c r="GY10" s="516"/>
    </row>
    <row r="11" spans="2:207" ht="18" customHeight="1" thickBot="1">
      <c r="B11" s="251" t="s">
        <v>9</v>
      </c>
      <c r="C11" s="214" t="str">
        <f>'SKOK S MJESTA'!B8</f>
        <v>JALKOVEC</v>
      </c>
      <c r="D11" s="390"/>
      <c r="E11" s="401"/>
      <c r="F11" s="397"/>
      <c r="G11" s="393"/>
      <c r="H11" s="404"/>
      <c r="I11" s="397"/>
      <c r="J11" s="252"/>
      <c r="K11" s="253"/>
      <c r="L11" s="251"/>
      <c r="M11" s="233"/>
      <c r="O11" s="251" t="s">
        <v>9</v>
      </c>
      <c r="P11" s="214" t="str">
        <f>'HODANJE NA ŠTAKAMA'!B8</f>
        <v>STARA BRV</v>
      </c>
      <c r="Q11" s="254"/>
      <c r="R11" s="254"/>
      <c r="S11" s="254"/>
      <c r="T11" s="255"/>
      <c r="U11" s="256"/>
      <c r="V11" s="251"/>
      <c r="Y11" s="257" t="s">
        <v>9</v>
      </c>
      <c r="Z11" s="214" t="str">
        <f>'SASTAVLJANJE PLUGA'!B8</f>
        <v>STAŽNJEVEC</v>
      </c>
      <c r="AA11" s="254"/>
      <c r="AB11" s="254"/>
      <c r="AC11" s="254"/>
      <c r="AD11" s="255"/>
      <c r="AE11" s="256"/>
      <c r="AF11" s="258"/>
      <c r="AH11" s="229">
        <v>3</v>
      </c>
      <c r="AI11" s="192"/>
      <c r="AJ11" s="193"/>
      <c r="AK11" s="201"/>
      <c r="AL11" s="199" t="s">
        <v>90</v>
      </c>
      <c r="AM11" s="200"/>
      <c r="AN11" s="192"/>
      <c r="AO11" s="471"/>
      <c r="AP11" s="472"/>
      <c r="AQ11" s="208"/>
      <c r="AR11" s="130"/>
      <c r="AS11" s="192"/>
      <c r="AT11" s="192"/>
      <c r="AU11" s="193"/>
      <c r="AV11" s="196"/>
      <c r="AW11" s="203"/>
      <c r="AX11" s="204" t="s">
        <v>9</v>
      </c>
      <c r="AY11" s="469"/>
      <c r="AZ11" s="469"/>
      <c r="BA11" s="205">
        <v>23</v>
      </c>
      <c r="BC11" s="259" t="s">
        <v>9</v>
      </c>
      <c r="BD11" s="214" t="str">
        <f>'PENJANJE NA STUP'!B8</f>
        <v>LANČIĆ KNAPIĆ</v>
      </c>
      <c r="BE11" s="260"/>
      <c r="BF11" s="261"/>
      <c r="BG11" s="262"/>
      <c r="BH11" s="263"/>
      <c r="BK11" s="251" t="s">
        <v>9</v>
      </c>
      <c r="BL11" s="214" t="str">
        <f>'NOŠENJE KOŠARE NA GLAVI'!B8</f>
        <v>POLJANA BIŠKUPEČKA</v>
      </c>
      <c r="BM11" s="254"/>
      <c r="BN11" s="254"/>
      <c r="BO11" s="254"/>
      <c r="BP11" s="255"/>
      <c r="BQ11" s="256"/>
      <c r="BR11" s="251"/>
      <c r="BU11" s="251" t="s">
        <v>9</v>
      </c>
      <c r="BV11" s="214" t="str">
        <f>'TRČANJE U VREČI'!B8</f>
        <v>LEPOGLAVSKA VES</v>
      </c>
      <c r="BW11" s="254"/>
      <c r="BX11" s="254"/>
      <c r="BY11" s="254"/>
      <c r="BZ11" s="264"/>
      <c r="CA11" s="265"/>
      <c r="CB11" s="266"/>
      <c r="CE11" s="251" t="s">
        <v>9</v>
      </c>
      <c r="CF11" s="214" t="str">
        <f>'VOŽNJA ŽIVIH TAČKI'!B8</f>
        <v>IVANEČKA ŽELJEZNICA</v>
      </c>
      <c r="CG11" s="254"/>
      <c r="CH11" s="254"/>
      <c r="CI11" s="254"/>
      <c r="CJ11" s="264"/>
      <c r="CK11" s="265"/>
      <c r="CL11" s="266"/>
      <c r="CN11" s="229">
        <v>3</v>
      </c>
      <c r="CO11" s="461"/>
      <c r="CP11" s="432"/>
      <c r="CQ11" s="674">
        <v>3</v>
      </c>
      <c r="CR11" s="666" t="s">
        <v>85</v>
      </c>
      <c r="CS11" s="200"/>
      <c r="CT11" s="192"/>
      <c r="CU11" s="471"/>
      <c r="CV11" s="472"/>
      <c r="CW11" s="208"/>
      <c r="CX11" s="130"/>
      <c r="CY11" s="192"/>
      <c r="CZ11" s="192"/>
      <c r="DA11" s="193"/>
      <c r="DB11" s="196"/>
      <c r="DC11" s="203"/>
      <c r="DD11" s="204" t="s">
        <v>9</v>
      </c>
      <c r="DE11" s="469"/>
      <c r="DF11" s="469"/>
      <c r="DG11" s="205">
        <v>23</v>
      </c>
      <c r="DI11" s="257" t="s">
        <v>9</v>
      </c>
      <c r="DJ11" s="214" t="str">
        <f>'BACANJE KAMENA S RAMENA'!B8</f>
        <v>SALINOVEC</v>
      </c>
      <c r="DK11" s="297"/>
      <c r="DL11" s="290"/>
      <c r="DM11" s="294"/>
      <c r="DN11" s="304"/>
      <c r="DO11" s="290"/>
      <c r="DP11" s="305"/>
      <c r="DQ11" s="297"/>
      <c r="DR11" s="290"/>
      <c r="DS11" s="294"/>
      <c r="DT11" s="309"/>
      <c r="DU11" s="300"/>
      <c r="DV11" s="251"/>
      <c r="DX11" s="229">
        <v>3</v>
      </c>
      <c r="DY11" s="461"/>
      <c r="DZ11" s="432"/>
      <c r="EA11" s="674">
        <v>3</v>
      </c>
      <c r="EB11" s="666" t="s">
        <v>84</v>
      </c>
      <c r="EC11" s="200"/>
      <c r="ED11" s="192"/>
      <c r="EE11" s="471"/>
      <c r="EF11" s="472"/>
      <c r="EG11" s="208"/>
      <c r="EH11" s="130"/>
      <c r="EI11" s="192"/>
      <c r="EJ11" s="192"/>
      <c r="EK11" s="193"/>
      <c r="EL11" s="196"/>
      <c r="EM11" s="203"/>
      <c r="EN11" s="204" t="s">
        <v>9</v>
      </c>
      <c r="EO11" s="469"/>
      <c r="EP11" s="469"/>
      <c r="EQ11" s="205">
        <v>23</v>
      </c>
      <c r="ER11" s="229">
        <v>3</v>
      </c>
      <c r="ES11" s="461"/>
      <c r="ET11" s="432"/>
      <c r="EU11" s="674">
        <v>3</v>
      </c>
      <c r="EV11" s="666" t="s">
        <v>89</v>
      </c>
      <c r="EW11" s="200"/>
      <c r="EX11" s="192"/>
      <c r="EY11" s="471"/>
      <c r="EZ11" s="472"/>
      <c r="FA11" s="208"/>
      <c r="FB11" s="130"/>
      <c r="FC11" s="192"/>
      <c r="FD11" s="192"/>
      <c r="FE11" s="193"/>
      <c r="FF11" s="196"/>
      <c r="FG11" s="203"/>
      <c r="FH11" s="204" t="s">
        <v>9</v>
      </c>
      <c r="FI11" s="469"/>
      <c r="FJ11" s="469"/>
      <c r="FK11" s="205">
        <v>23</v>
      </c>
      <c r="FM11" s="323" t="s">
        <v>9</v>
      </c>
      <c r="FN11" s="324"/>
      <c r="FO11" s="325"/>
      <c r="FP11" s="326"/>
      <c r="FQ11" s="326"/>
      <c r="FR11" s="327"/>
      <c r="FS11" s="328"/>
      <c r="FT11" s="329"/>
      <c r="FV11" s="487"/>
      <c r="FW11" s="496"/>
      <c r="FX11" s="492"/>
      <c r="FY11" s="498"/>
      <c r="FZ11" s="476"/>
      <c r="GA11" s="480"/>
      <c r="GB11" s="476"/>
      <c r="GC11" s="480"/>
      <c r="GD11" s="476"/>
      <c r="GE11" s="480"/>
      <c r="GF11" s="476"/>
      <c r="GG11" s="480"/>
      <c r="GH11" s="476"/>
      <c r="GI11" s="480"/>
      <c r="GJ11" s="476"/>
      <c r="GK11" s="480"/>
      <c r="GL11" s="476"/>
      <c r="GM11" s="480"/>
      <c r="GN11" s="476"/>
      <c r="GO11" s="480"/>
      <c r="GP11" s="476"/>
      <c r="GQ11" s="480"/>
      <c r="GR11" s="476"/>
      <c r="GS11" s="480"/>
      <c r="GT11" s="476"/>
      <c r="GU11" s="512"/>
      <c r="GV11" s="507"/>
      <c r="GW11" s="510"/>
      <c r="GX11" s="507"/>
      <c r="GY11" s="517"/>
    </row>
    <row r="12" spans="2:207" ht="18" customHeight="1" thickBot="1">
      <c r="B12" s="251" t="s">
        <v>10</v>
      </c>
      <c r="C12" s="214" t="str">
        <f>'SKOK S MJESTA'!B9</f>
        <v>STARA BRV</v>
      </c>
      <c r="D12" s="390"/>
      <c r="E12" s="401"/>
      <c r="F12" s="397"/>
      <c r="G12" s="393"/>
      <c r="H12" s="404"/>
      <c r="I12" s="397"/>
      <c r="J12" s="252"/>
      <c r="K12" s="253"/>
      <c r="L12" s="251"/>
      <c r="M12" s="233"/>
      <c r="O12" s="251" t="s">
        <v>10</v>
      </c>
      <c r="P12" s="214" t="str">
        <f>'HODANJE NA ŠTAKAMA'!B9</f>
        <v>STAŽNJEVEC</v>
      </c>
      <c r="Q12" s="254"/>
      <c r="R12" s="254"/>
      <c r="S12" s="254"/>
      <c r="T12" s="255"/>
      <c r="U12" s="256"/>
      <c r="V12" s="251"/>
      <c r="Y12" s="257" t="s">
        <v>10</v>
      </c>
      <c r="Z12" s="214" t="str">
        <f>'SASTAVLJANJE PLUGA'!B9</f>
        <v>LANČIĆ KNAPIĆ</v>
      </c>
      <c r="AA12" s="254"/>
      <c r="AB12" s="254"/>
      <c r="AC12" s="254"/>
      <c r="AD12" s="255"/>
      <c r="AE12" s="256"/>
      <c r="AF12" s="258"/>
      <c r="AH12" s="229"/>
      <c r="AI12" s="192"/>
      <c r="AJ12" s="193"/>
      <c r="AK12" s="201"/>
      <c r="AL12" s="206"/>
      <c r="AM12" s="207"/>
      <c r="AQ12" s="201"/>
      <c r="AR12" s="130"/>
      <c r="AS12" s="192"/>
      <c r="AT12" s="192"/>
      <c r="AU12" s="193"/>
      <c r="AV12" s="196"/>
      <c r="AW12" s="203"/>
      <c r="AX12" s="209"/>
      <c r="AY12" s="203"/>
      <c r="AZ12" s="203"/>
      <c r="BA12" s="210"/>
      <c r="BC12" s="259" t="s">
        <v>10</v>
      </c>
      <c r="BD12" s="214" t="str">
        <f>'PENJANJE NA STUP'!B9</f>
        <v>POLJANA BIŠKUPEČKA</v>
      </c>
      <c r="BE12" s="260"/>
      <c r="BF12" s="261"/>
      <c r="BG12" s="262"/>
      <c r="BH12" s="263"/>
      <c r="BK12" s="251" t="s">
        <v>10</v>
      </c>
      <c r="BL12" s="214" t="str">
        <f>'NOŠENJE KOŠARE NA GLAVI'!B9</f>
        <v>LEPOGLAVSKA VES</v>
      </c>
      <c r="BM12" s="254"/>
      <c r="BN12" s="254"/>
      <c r="BO12" s="254"/>
      <c r="BP12" s="255"/>
      <c r="BQ12" s="256"/>
      <c r="BR12" s="251"/>
      <c r="BU12" s="251" t="s">
        <v>10</v>
      </c>
      <c r="BV12" s="214" t="str">
        <f>'TRČANJE U VREČI'!B9</f>
        <v>IVANEČKA ŽELJEZNICA</v>
      </c>
      <c r="BW12" s="254"/>
      <c r="BX12" s="254"/>
      <c r="BY12" s="254"/>
      <c r="BZ12" s="264"/>
      <c r="CA12" s="265"/>
      <c r="CB12" s="266"/>
      <c r="CE12" s="251" t="s">
        <v>10</v>
      </c>
      <c r="CF12" s="214" t="str">
        <f>'VOŽNJA ŽIVIH TAČKI'!B9</f>
        <v>SALINOVEC</v>
      </c>
      <c r="CG12" s="254"/>
      <c r="CH12" s="254"/>
      <c r="CI12" s="254"/>
      <c r="CJ12" s="264"/>
      <c r="CK12" s="265"/>
      <c r="CL12" s="266"/>
      <c r="CN12" s="229"/>
      <c r="CO12" s="461"/>
      <c r="CP12" s="432"/>
      <c r="CQ12" s="674"/>
      <c r="CR12" s="668"/>
      <c r="CS12" s="207"/>
      <c r="CT12" s="217"/>
      <c r="CU12" s="217"/>
      <c r="CV12" s="217"/>
      <c r="CW12" s="201"/>
      <c r="CX12" s="130"/>
      <c r="CY12" s="192"/>
      <c r="CZ12" s="192"/>
      <c r="DA12" s="193"/>
      <c r="DB12" s="196"/>
      <c r="DC12" s="203"/>
      <c r="DD12" s="209"/>
      <c r="DE12" s="203"/>
      <c r="DF12" s="203"/>
      <c r="DG12" s="210"/>
      <c r="DI12" s="257" t="s">
        <v>10</v>
      </c>
      <c r="DJ12" s="214" t="str">
        <f>'BACANJE KAMENA S RAMENA'!B9</f>
        <v>ŠTEFANEC</v>
      </c>
      <c r="DK12" s="297"/>
      <c r="DL12" s="290"/>
      <c r="DM12" s="294"/>
      <c r="DN12" s="304"/>
      <c r="DO12" s="290"/>
      <c r="DP12" s="305"/>
      <c r="DQ12" s="297"/>
      <c r="DR12" s="290"/>
      <c r="DS12" s="294"/>
      <c r="DT12" s="309"/>
      <c r="DU12" s="300"/>
      <c r="DV12" s="251"/>
      <c r="DX12" s="229"/>
      <c r="DY12" s="461"/>
      <c r="DZ12" s="432"/>
      <c r="EA12" s="674"/>
      <c r="EB12" s="668"/>
      <c r="EC12" s="207"/>
      <c r="EG12" s="201"/>
      <c r="EH12" s="130"/>
      <c r="EI12" s="192"/>
      <c r="EJ12" s="192"/>
      <c r="EK12" s="193"/>
      <c r="EL12" s="196"/>
      <c r="EM12" s="203"/>
      <c r="EN12" s="209"/>
      <c r="EO12" s="203"/>
      <c r="EP12" s="203"/>
      <c r="EQ12" s="210"/>
      <c r="ER12" s="229"/>
      <c r="ES12" s="461"/>
      <c r="ET12" s="432"/>
      <c r="EU12" s="674"/>
      <c r="EV12" s="668"/>
      <c r="EW12" s="207"/>
      <c r="FA12" s="201"/>
      <c r="FB12" s="130"/>
      <c r="FC12" s="192"/>
      <c r="FD12" s="192"/>
      <c r="FE12" s="193"/>
      <c r="FF12" s="196"/>
      <c r="FG12" s="203"/>
      <c r="FH12" s="209"/>
      <c r="FI12" s="203"/>
      <c r="FJ12" s="203"/>
      <c r="FK12" s="210"/>
      <c r="FM12" s="323" t="s">
        <v>10</v>
      </c>
      <c r="FN12" s="324"/>
      <c r="FO12" s="325"/>
      <c r="FP12" s="326"/>
      <c r="FQ12" s="326"/>
      <c r="FR12" s="327"/>
      <c r="FS12" s="328"/>
      <c r="FT12" s="329"/>
      <c r="FV12" s="385"/>
      <c r="FW12" s="382"/>
      <c r="FX12" s="364"/>
      <c r="FY12" s="372"/>
      <c r="FZ12" s="365"/>
      <c r="GA12" s="372"/>
      <c r="GB12" s="365"/>
      <c r="GC12" s="372"/>
      <c r="GD12" s="365"/>
      <c r="GE12" s="372"/>
      <c r="GF12" s="365"/>
      <c r="GG12" s="372"/>
      <c r="GH12" s="365"/>
      <c r="GI12" s="372"/>
      <c r="GJ12" s="365"/>
      <c r="GK12" s="372"/>
      <c r="GL12" s="365"/>
      <c r="GM12" s="372"/>
      <c r="GN12" s="365"/>
      <c r="GO12" s="372"/>
      <c r="GP12" s="365"/>
      <c r="GQ12" s="372"/>
      <c r="GR12" s="365"/>
      <c r="GS12" s="372"/>
      <c r="GT12" s="375"/>
      <c r="GU12" s="379"/>
      <c r="GV12" s="502"/>
      <c r="GW12" s="502"/>
      <c r="GX12" s="503"/>
      <c r="GY12" s="504"/>
    </row>
    <row r="13" spans="2:207" ht="18" customHeight="1" thickBot="1" thickTop="1">
      <c r="B13" s="251" t="s">
        <v>11</v>
      </c>
      <c r="C13" s="214" t="str">
        <f>'SKOK S MJESTA'!B10</f>
        <v>STAŽNJEVEC</v>
      </c>
      <c r="D13" s="390"/>
      <c r="E13" s="401"/>
      <c r="F13" s="397"/>
      <c r="G13" s="393"/>
      <c r="H13" s="404"/>
      <c r="I13" s="397"/>
      <c r="J13" s="252"/>
      <c r="K13" s="253"/>
      <c r="L13" s="251"/>
      <c r="M13" s="233"/>
      <c r="O13" s="251" t="s">
        <v>11</v>
      </c>
      <c r="P13" s="214" t="str">
        <f>'HODANJE NA ŠTAKAMA'!B10</f>
        <v>LANČIĆ KNAPIĆ</v>
      </c>
      <c r="Q13" s="254"/>
      <c r="R13" s="254"/>
      <c r="S13" s="254"/>
      <c r="T13" s="255"/>
      <c r="U13" s="256"/>
      <c r="V13" s="251"/>
      <c r="Y13" s="257" t="s">
        <v>11</v>
      </c>
      <c r="Z13" s="214" t="str">
        <f>'SASTAVLJANJE PLUGA'!B10</f>
        <v>POLJANA BIŠKUPEČKA</v>
      </c>
      <c r="AA13" s="254"/>
      <c r="AB13" s="254"/>
      <c r="AC13" s="254"/>
      <c r="AD13" s="255"/>
      <c r="AE13" s="256"/>
      <c r="AF13" s="258"/>
      <c r="AH13" s="229">
        <v>4</v>
      </c>
      <c r="AI13" s="192"/>
      <c r="AJ13" s="193"/>
      <c r="AK13" s="201"/>
      <c r="AL13" s="211" t="s">
        <v>89</v>
      </c>
      <c r="AM13" s="212"/>
      <c r="AN13" s="192"/>
      <c r="AO13" s="192"/>
      <c r="AP13" s="193"/>
      <c r="AQ13" s="192"/>
      <c r="AR13" s="130"/>
      <c r="AS13" s="471"/>
      <c r="AT13" s="472"/>
      <c r="AU13" s="208"/>
      <c r="AV13" s="196"/>
      <c r="AW13" s="203"/>
      <c r="AX13" s="204" t="s">
        <v>10</v>
      </c>
      <c r="AY13" s="469"/>
      <c r="AZ13" s="469"/>
      <c r="BA13" s="205">
        <v>20</v>
      </c>
      <c r="BC13" s="259" t="s">
        <v>11</v>
      </c>
      <c r="BD13" s="214" t="str">
        <f>'PENJANJE NA STUP'!B10</f>
        <v>LEPOGLAVSKA VES</v>
      </c>
      <c r="BE13" s="260"/>
      <c r="BF13" s="261"/>
      <c r="BG13" s="262"/>
      <c r="BH13" s="263"/>
      <c r="BK13" s="251" t="s">
        <v>11</v>
      </c>
      <c r="BL13" s="214" t="str">
        <f>'NOŠENJE KOŠARE NA GLAVI'!B10</f>
        <v>IVANEČKA ŽELJEZNICA</v>
      </c>
      <c r="BM13" s="254"/>
      <c r="BN13" s="254"/>
      <c r="BO13" s="254"/>
      <c r="BP13" s="255"/>
      <c r="BQ13" s="256"/>
      <c r="BR13" s="251"/>
      <c r="BU13" s="251" t="s">
        <v>11</v>
      </c>
      <c r="BV13" s="214" t="str">
        <f>'TRČANJE U VREČI'!B10</f>
        <v>SALINOVEC</v>
      </c>
      <c r="BW13" s="254"/>
      <c r="BX13" s="254"/>
      <c r="BY13" s="254"/>
      <c r="BZ13" s="264"/>
      <c r="CA13" s="265"/>
      <c r="CB13" s="266"/>
      <c r="CE13" s="251" t="s">
        <v>11</v>
      </c>
      <c r="CF13" s="214" t="str">
        <f>'VOŽNJA ŽIVIH TAČKI'!B10</f>
        <v>ŠTEFANEC</v>
      </c>
      <c r="CG13" s="254"/>
      <c r="CH13" s="254"/>
      <c r="CI13" s="254"/>
      <c r="CJ13" s="264"/>
      <c r="CK13" s="265"/>
      <c r="CL13" s="266"/>
      <c r="CN13" s="229">
        <v>4</v>
      </c>
      <c r="CO13" s="461"/>
      <c r="CP13" s="432"/>
      <c r="CQ13" s="674">
        <v>4</v>
      </c>
      <c r="CR13" s="670" t="s">
        <v>86</v>
      </c>
      <c r="CS13" s="212"/>
      <c r="CT13" s="192"/>
      <c r="CU13" s="192"/>
      <c r="CV13" s="193"/>
      <c r="CW13" s="192"/>
      <c r="CX13" s="130"/>
      <c r="CY13" s="471"/>
      <c r="CZ13" s="472"/>
      <c r="DA13" s="208"/>
      <c r="DB13" s="196"/>
      <c r="DC13" s="203"/>
      <c r="DD13" s="204" t="s">
        <v>10</v>
      </c>
      <c r="DE13" s="469"/>
      <c r="DF13" s="469"/>
      <c r="DG13" s="205">
        <v>20</v>
      </c>
      <c r="DI13" s="257" t="s">
        <v>11</v>
      </c>
      <c r="DJ13" s="214" t="str">
        <f>'BACANJE KAMENA S RAMENA'!B10</f>
        <v>GORNJI BOGIČEVCI</v>
      </c>
      <c r="DK13" s="297"/>
      <c r="DL13" s="290"/>
      <c r="DM13" s="294"/>
      <c r="DN13" s="304"/>
      <c r="DO13" s="290"/>
      <c r="DP13" s="305"/>
      <c r="DQ13" s="297"/>
      <c r="DR13" s="290"/>
      <c r="DS13" s="294"/>
      <c r="DT13" s="309"/>
      <c r="DU13" s="300"/>
      <c r="DV13" s="251"/>
      <c r="DX13" s="229">
        <v>4</v>
      </c>
      <c r="DY13" s="461"/>
      <c r="DZ13" s="432"/>
      <c r="EA13" s="674">
        <v>4</v>
      </c>
      <c r="EB13" s="670" t="s">
        <v>91</v>
      </c>
      <c r="EC13" s="212"/>
      <c r="ED13" s="192"/>
      <c r="EE13" s="192"/>
      <c r="EF13" s="193"/>
      <c r="EG13" s="192"/>
      <c r="EH13" s="130"/>
      <c r="EI13" s="471"/>
      <c r="EJ13" s="472"/>
      <c r="EK13" s="208"/>
      <c r="EL13" s="196"/>
      <c r="EM13" s="203"/>
      <c r="EN13" s="204" t="s">
        <v>10</v>
      </c>
      <c r="EO13" s="469"/>
      <c r="EP13" s="469"/>
      <c r="EQ13" s="205">
        <v>20</v>
      </c>
      <c r="ER13" s="229">
        <v>4</v>
      </c>
      <c r="ES13" s="461"/>
      <c r="ET13" s="432"/>
      <c r="EU13" s="674">
        <v>4</v>
      </c>
      <c r="EV13" s="670" t="s">
        <v>86</v>
      </c>
      <c r="EW13" s="212"/>
      <c r="EX13" s="192"/>
      <c r="EY13" s="192"/>
      <c r="EZ13" s="193"/>
      <c r="FA13" s="192"/>
      <c r="FB13" s="130"/>
      <c r="FC13" s="471"/>
      <c r="FD13" s="472"/>
      <c r="FE13" s="208"/>
      <c r="FF13" s="196"/>
      <c r="FG13" s="203"/>
      <c r="FH13" s="204" t="s">
        <v>10</v>
      </c>
      <c r="FI13" s="469"/>
      <c r="FJ13" s="469"/>
      <c r="FK13" s="205">
        <v>20</v>
      </c>
      <c r="FM13" s="323" t="s">
        <v>11</v>
      </c>
      <c r="FN13" s="324"/>
      <c r="FO13" s="325"/>
      <c r="FP13" s="326"/>
      <c r="FQ13" s="326"/>
      <c r="FR13" s="327"/>
      <c r="FS13" s="328"/>
      <c r="FT13" s="329"/>
      <c r="FV13" s="386"/>
      <c r="FW13" s="383"/>
      <c r="FX13" s="366"/>
      <c r="FY13" s="373"/>
      <c r="FZ13" s="367"/>
      <c r="GA13" s="373"/>
      <c r="GB13" s="367"/>
      <c r="GC13" s="373"/>
      <c r="GD13" s="367"/>
      <c r="GE13" s="373"/>
      <c r="GF13" s="367"/>
      <c r="GG13" s="373"/>
      <c r="GH13" s="367"/>
      <c r="GI13" s="373"/>
      <c r="GJ13" s="367"/>
      <c r="GK13" s="373"/>
      <c r="GL13" s="367"/>
      <c r="GM13" s="373"/>
      <c r="GN13" s="367"/>
      <c r="GO13" s="373"/>
      <c r="GP13" s="367"/>
      <c r="GQ13" s="373"/>
      <c r="GR13" s="367"/>
      <c r="GS13" s="373"/>
      <c r="GT13" s="376"/>
      <c r="GU13" s="380"/>
      <c r="GV13" s="499"/>
      <c r="GW13" s="499"/>
      <c r="GX13" s="500"/>
      <c r="GY13" s="501"/>
    </row>
    <row r="14" spans="2:207" ht="18" customHeight="1" thickBot="1" thickTop="1">
      <c r="B14" s="251" t="s">
        <v>12</v>
      </c>
      <c r="C14" s="214" t="str">
        <f>'SKOK S MJESTA'!B11</f>
        <v>LANČIĆ KNAPIĆ</v>
      </c>
      <c r="D14" s="390"/>
      <c r="E14" s="401"/>
      <c r="F14" s="397"/>
      <c r="G14" s="393"/>
      <c r="H14" s="404"/>
      <c r="I14" s="397"/>
      <c r="J14" s="252"/>
      <c r="K14" s="253"/>
      <c r="L14" s="251"/>
      <c r="M14" s="233"/>
      <c r="O14" s="251" t="s">
        <v>12</v>
      </c>
      <c r="P14" s="214" t="str">
        <f>'HODANJE NA ŠTAKAMA'!B11</f>
        <v>POLJANA BIŠKUPEČKA</v>
      </c>
      <c r="Q14" s="254"/>
      <c r="R14" s="254"/>
      <c r="S14" s="254"/>
      <c r="T14" s="255"/>
      <c r="U14" s="256"/>
      <c r="V14" s="251"/>
      <c r="Y14" s="257" t="s">
        <v>12</v>
      </c>
      <c r="Z14" s="214" t="str">
        <f>'SASTAVLJANJE PLUGA'!B11</f>
        <v>LEPOGLAVSKA VES</v>
      </c>
      <c r="AA14" s="254"/>
      <c r="AB14" s="254"/>
      <c r="AC14" s="254"/>
      <c r="AD14" s="255"/>
      <c r="AE14" s="256"/>
      <c r="AF14" s="258"/>
      <c r="AH14" s="229"/>
      <c r="AI14" s="192"/>
      <c r="AJ14" s="193"/>
      <c r="AK14" s="201"/>
      <c r="AL14" s="201"/>
      <c r="AM14" s="202"/>
      <c r="AN14" s="470"/>
      <c r="AO14" s="470"/>
      <c r="AP14" s="193"/>
      <c r="AQ14" s="192"/>
      <c r="AR14" s="130"/>
      <c r="AS14" s="267"/>
      <c r="AT14" s="267"/>
      <c r="AU14" s="193"/>
      <c r="AV14" s="196"/>
      <c r="AW14" s="203"/>
      <c r="AX14" s="209"/>
      <c r="AY14" s="203"/>
      <c r="AZ14" s="203"/>
      <c r="BA14" s="210"/>
      <c r="BC14" s="259" t="s">
        <v>12</v>
      </c>
      <c r="BD14" s="214" t="str">
        <f>'PENJANJE NA STUP'!B11</f>
        <v>IVANEČKA ŽELJEZNICA</v>
      </c>
      <c r="BE14" s="260"/>
      <c r="BF14" s="261"/>
      <c r="BG14" s="262"/>
      <c r="BH14" s="263"/>
      <c r="BK14" s="251" t="s">
        <v>12</v>
      </c>
      <c r="BL14" s="214" t="str">
        <f>'NOŠENJE KOŠARE NA GLAVI'!B11</f>
        <v>SALINOVEC</v>
      </c>
      <c r="BM14" s="254"/>
      <c r="BN14" s="254"/>
      <c r="BO14" s="254"/>
      <c r="BP14" s="255"/>
      <c r="BQ14" s="256"/>
      <c r="BR14" s="251"/>
      <c r="BU14" s="251" t="s">
        <v>12</v>
      </c>
      <c r="BV14" s="214" t="str">
        <f>'TRČANJE U VREČI'!B11</f>
        <v>ŠTEFANEC</v>
      </c>
      <c r="BW14" s="254"/>
      <c r="BX14" s="254"/>
      <c r="BY14" s="254"/>
      <c r="BZ14" s="264"/>
      <c r="CA14" s="265"/>
      <c r="CB14" s="266"/>
      <c r="CE14" s="251" t="s">
        <v>12</v>
      </c>
      <c r="CF14" s="214" t="str">
        <f>'VOŽNJA ŽIVIH TAČKI'!B11</f>
        <v>GORNJI BOGIČEVCI</v>
      </c>
      <c r="CG14" s="254"/>
      <c r="CH14" s="254"/>
      <c r="CI14" s="254"/>
      <c r="CJ14" s="264"/>
      <c r="CK14" s="265"/>
      <c r="CL14" s="266"/>
      <c r="CN14" s="229"/>
      <c r="CO14" s="461"/>
      <c r="CP14" s="432"/>
      <c r="CQ14" s="674"/>
      <c r="CR14" s="672"/>
      <c r="CS14" s="202"/>
      <c r="CT14" s="470"/>
      <c r="CU14" s="470"/>
      <c r="CV14" s="193"/>
      <c r="CW14" s="192"/>
      <c r="CX14" s="130"/>
      <c r="CY14" s="267"/>
      <c r="CZ14" s="267"/>
      <c r="DA14" s="193"/>
      <c r="DB14" s="196"/>
      <c r="DC14" s="203"/>
      <c r="DD14" s="209"/>
      <c r="DE14" s="203"/>
      <c r="DF14" s="203"/>
      <c r="DG14" s="210"/>
      <c r="DI14" s="257" t="s">
        <v>12</v>
      </c>
      <c r="DJ14" s="214" t="str">
        <f>'BACANJE KAMENA S RAMENA'!B11</f>
        <v>JALKOVEC</v>
      </c>
      <c r="DK14" s="297"/>
      <c r="DL14" s="290"/>
      <c r="DM14" s="294"/>
      <c r="DN14" s="304"/>
      <c r="DO14" s="290"/>
      <c r="DP14" s="305"/>
      <c r="DQ14" s="297"/>
      <c r="DR14" s="290"/>
      <c r="DS14" s="294"/>
      <c r="DT14" s="309"/>
      <c r="DU14" s="300"/>
      <c r="DV14" s="251"/>
      <c r="DX14" s="229"/>
      <c r="DY14" s="461"/>
      <c r="DZ14" s="432"/>
      <c r="EA14" s="674"/>
      <c r="EB14" s="672"/>
      <c r="EC14" s="202"/>
      <c r="ED14" s="470"/>
      <c r="EE14" s="470"/>
      <c r="EF14" s="193"/>
      <c r="EG14" s="192"/>
      <c r="EH14" s="130"/>
      <c r="EI14" s="267"/>
      <c r="EJ14" s="267"/>
      <c r="EK14" s="193"/>
      <c r="EL14" s="196"/>
      <c r="EM14" s="203"/>
      <c r="EN14" s="209"/>
      <c r="EO14" s="203"/>
      <c r="EP14" s="203"/>
      <c r="EQ14" s="210"/>
      <c r="ER14" s="229"/>
      <c r="ES14" s="461"/>
      <c r="ET14" s="432"/>
      <c r="EU14" s="674"/>
      <c r="EV14" s="672"/>
      <c r="EW14" s="202"/>
      <c r="EX14" s="470"/>
      <c r="EY14" s="470"/>
      <c r="EZ14" s="193"/>
      <c r="FA14" s="192"/>
      <c r="FB14" s="130"/>
      <c r="FC14" s="267"/>
      <c r="FD14" s="267"/>
      <c r="FE14" s="193"/>
      <c r="FF14" s="196"/>
      <c r="FG14" s="203"/>
      <c r="FH14" s="209"/>
      <c r="FI14" s="203"/>
      <c r="FJ14" s="203"/>
      <c r="FK14" s="210"/>
      <c r="FM14" s="323" t="s">
        <v>12</v>
      </c>
      <c r="FN14" s="324"/>
      <c r="FO14" s="325"/>
      <c r="FP14" s="326"/>
      <c r="FQ14" s="326"/>
      <c r="FR14" s="327"/>
      <c r="FS14" s="328"/>
      <c r="FT14" s="329"/>
      <c r="FV14" s="386"/>
      <c r="FW14" s="383"/>
      <c r="FX14" s="366"/>
      <c r="FY14" s="373"/>
      <c r="FZ14" s="367"/>
      <c r="GA14" s="373"/>
      <c r="GB14" s="367"/>
      <c r="GC14" s="373"/>
      <c r="GD14" s="367"/>
      <c r="GE14" s="373"/>
      <c r="GF14" s="367"/>
      <c r="GG14" s="373"/>
      <c r="GH14" s="367"/>
      <c r="GI14" s="373"/>
      <c r="GJ14" s="367"/>
      <c r="GK14" s="373"/>
      <c r="GL14" s="367"/>
      <c r="GM14" s="373"/>
      <c r="GN14" s="367"/>
      <c r="GO14" s="373"/>
      <c r="GP14" s="367"/>
      <c r="GQ14" s="373"/>
      <c r="GR14" s="367"/>
      <c r="GS14" s="373"/>
      <c r="GT14" s="376"/>
      <c r="GU14" s="380"/>
      <c r="GV14" s="499"/>
      <c r="GW14" s="499"/>
      <c r="GX14" s="500"/>
      <c r="GY14" s="501"/>
    </row>
    <row r="15" spans="2:207" ht="18" customHeight="1" thickBot="1" thickTop="1">
      <c r="B15" s="251" t="s">
        <v>13</v>
      </c>
      <c r="C15" s="214" t="str">
        <f>'SKOK S MJESTA'!B12</f>
        <v>POLJANA BIŠKUPEČKA</v>
      </c>
      <c r="D15" s="390"/>
      <c r="E15" s="401"/>
      <c r="F15" s="397"/>
      <c r="G15" s="393"/>
      <c r="H15" s="404"/>
      <c r="I15" s="397"/>
      <c r="J15" s="252"/>
      <c r="K15" s="253"/>
      <c r="L15" s="251"/>
      <c r="M15" s="233"/>
      <c r="O15" s="251" t="s">
        <v>13</v>
      </c>
      <c r="P15" s="214" t="str">
        <f>'HODANJE NA ŠTAKAMA'!B12</f>
        <v>LEPOGLAVSKA VES</v>
      </c>
      <c r="Q15" s="254"/>
      <c r="R15" s="254"/>
      <c r="S15" s="254"/>
      <c r="T15" s="255"/>
      <c r="U15" s="256"/>
      <c r="V15" s="251"/>
      <c r="Y15" s="257" t="s">
        <v>13</v>
      </c>
      <c r="Z15" s="214" t="str">
        <f>'SASTAVLJANJE PLUGA'!B12</f>
        <v>IVANEČKA ŽELJEZNICA</v>
      </c>
      <c r="AA15" s="254"/>
      <c r="AB15" s="254"/>
      <c r="AC15" s="254"/>
      <c r="AD15" s="255"/>
      <c r="AE15" s="256"/>
      <c r="AF15" s="258"/>
      <c r="AH15" s="229">
        <v>5</v>
      </c>
      <c r="AI15" s="192"/>
      <c r="AJ15" s="193"/>
      <c r="AK15" s="201"/>
      <c r="AL15" s="199" t="s">
        <v>82</v>
      </c>
      <c r="AM15" s="200"/>
      <c r="AN15" s="192"/>
      <c r="AO15" s="192"/>
      <c r="AP15" s="193"/>
      <c r="AQ15" s="192"/>
      <c r="AR15" s="130"/>
      <c r="AS15" s="471"/>
      <c r="AT15" s="472"/>
      <c r="AU15" s="208"/>
      <c r="AV15" s="196"/>
      <c r="AW15" s="203"/>
      <c r="AX15" s="204" t="s">
        <v>11</v>
      </c>
      <c r="AY15" s="469"/>
      <c r="AZ15" s="469"/>
      <c r="BA15" s="205">
        <v>18</v>
      </c>
      <c r="BC15" s="259" t="s">
        <v>13</v>
      </c>
      <c r="BD15" s="214" t="str">
        <f>'PENJANJE NA STUP'!B12</f>
        <v>SALINOVEC</v>
      </c>
      <c r="BE15" s="260"/>
      <c r="BF15" s="261"/>
      <c r="BG15" s="262"/>
      <c r="BH15" s="263"/>
      <c r="BK15" s="251" t="s">
        <v>13</v>
      </c>
      <c r="BL15" s="214" t="str">
        <f>'NOŠENJE KOŠARE NA GLAVI'!B12</f>
        <v>ŠTEFANEC</v>
      </c>
      <c r="BM15" s="254"/>
      <c r="BN15" s="254"/>
      <c r="BO15" s="254"/>
      <c r="BP15" s="255"/>
      <c r="BQ15" s="256"/>
      <c r="BR15" s="251"/>
      <c r="BU15" s="251" t="s">
        <v>13</v>
      </c>
      <c r="BV15" s="214" t="str">
        <f>'TRČANJE U VREČI'!B12</f>
        <v>GORNJI BOGIČEVCI</v>
      </c>
      <c r="BW15" s="254"/>
      <c r="BX15" s="254"/>
      <c r="BY15" s="254"/>
      <c r="BZ15" s="264"/>
      <c r="CA15" s="265"/>
      <c r="CB15" s="266"/>
      <c r="CE15" s="251" t="s">
        <v>13</v>
      </c>
      <c r="CF15" s="214" t="str">
        <f>'VOŽNJA ŽIVIH TAČKI'!B12</f>
        <v>JALKOVEC</v>
      </c>
      <c r="CG15" s="254"/>
      <c r="CH15" s="254"/>
      <c r="CI15" s="254"/>
      <c r="CJ15" s="264"/>
      <c r="CK15" s="265"/>
      <c r="CL15" s="266"/>
      <c r="CN15" s="229">
        <v>5</v>
      </c>
      <c r="CO15" s="461"/>
      <c r="CP15" s="432"/>
      <c r="CQ15" s="674">
        <v>5</v>
      </c>
      <c r="CR15" s="666" t="s">
        <v>90</v>
      </c>
      <c r="CS15" s="200"/>
      <c r="CT15" s="192"/>
      <c r="CU15" s="192"/>
      <c r="CV15" s="193"/>
      <c r="CW15" s="192"/>
      <c r="CX15" s="130"/>
      <c r="CY15" s="471"/>
      <c r="CZ15" s="472"/>
      <c r="DA15" s="208"/>
      <c r="DB15" s="196"/>
      <c r="DC15" s="203"/>
      <c r="DD15" s="204" t="s">
        <v>11</v>
      </c>
      <c r="DE15" s="469"/>
      <c r="DF15" s="469"/>
      <c r="DG15" s="205">
        <v>18</v>
      </c>
      <c r="DI15" s="257" t="s">
        <v>13</v>
      </c>
      <c r="DJ15" s="214" t="str">
        <f>'BACANJE KAMENA S RAMENA'!B12</f>
        <v>STARA BRV</v>
      </c>
      <c r="DK15" s="297"/>
      <c r="DL15" s="290"/>
      <c r="DM15" s="294"/>
      <c r="DN15" s="304"/>
      <c r="DO15" s="290"/>
      <c r="DP15" s="305"/>
      <c r="DQ15" s="297"/>
      <c r="DR15" s="290"/>
      <c r="DS15" s="294"/>
      <c r="DT15" s="309"/>
      <c r="DU15" s="300"/>
      <c r="DV15" s="251"/>
      <c r="DX15" s="229">
        <v>5</v>
      </c>
      <c r="DY15" s="461"/>
      <c r="DZ15" s="432"/>
      <c r="EA15" s="674">
        <v>5</v>
      </c>
      <c r="EB15" s="666" t="s">
        <v>85</v>
      </c>
      <c r="EC15" s="200"/>
      <c r="ED15" s="192"/>
      <c r="EE15" s="192"/>
      <c r="EF15" s="193"/>
      <c r="EG15" s="192"/>
      <c r="EH15" s="130"/>
      <c r="EI15" s="471"/>
      <c r="EJ15" s="472"/>
      <c r="EK15" s="208"/>
      <c r="EL15" s="196"/>
      <c r="EM15" s="203"/>
      <c r="EN15" s="204" t="s">
        <v>11</v>
      </c>
      <c r="EO15" s="469"/>
      <c r="EP15" s="469"/>
      <c r="EQ15" s="205">
        <v>18</v>
      </c>
      <c r="ER15" s="229">
        <v>5</v>
      </c>
      <c r="ES15" s="461"/>
      <c r="ET15" s="432"/>
      <c r="EU15" s="674">
        <v>5</v>
      </c>
      <c r="EV15" s="666" t="s">
        <v>93</v>
      </c>
      <c r="EW15" s="200"/>
      <c r="EX15" s="192"/>
      <c r="EY15" s="192"/>
      <c r="EZ15" s="193"/>
      <c r="FA15" s="192"/>
      <c r="FB15" s="130"/>
      <c r="FC15" s="471"/>
      <c r="FD15" s="472"/>
      <c r="FE15" s="208"/>
      <c r="FF15" s="196"/>
      <c r="FG15" s="203"/>
      <c r="FH15" s="204" t="s">
        <v>11</v>
      </c>
      <c r="FI15" s="469"/>
      <c r="FJ15" s="469"/>
      <c r="FK15" s="205">
        <v>18</v>
      </c>
      <c r="FM15" s="323" t="s">
        <v>13</v>
      </c>
      <c r="FN15" s="324"/>
      <c r="FO15" s="325"/>
      <c r="FP15" s="326"/>
      <c r="FQ15" s="326"/>
      <c r="FR15" s="327"/>
      <c r="FS15" s="328"/>
      <c r="FT15" s="329"/>
      <c r="FV15" s="386"/>
      <c r="FW15" s="383"/>
      <c r="FX15" s="366"/>
      <c r="FY15" s="373"/>
      <c r="FZ15" s="367"/>
      <c r="GA15" s="373"/>
      <c r="GB15" s="367"/>
      <c r="GC15" s="373"/>
      <c r="GD15" s="367"/>
      <c r="GE15" s="373"/>
      <c r="GF15" s="367"/>
      <c r="GG15" s="373"/>
      <c r="GH15" s="367"/>
      <c r="GI15" s="373"/>
      <c r="GJ15" s="367"/>
      <c r="GK15" s="373"/>
      <c r="GL15" s="367"/>
      <c r="GM15" s="373"/>
      <c r="GN15" s="367"/>
      <c r="GO15" s="373"/>
      <c r="GP15" s="367"/>
      <c r="GQ15" s="373"/>
      <c r="GR15" s="367"/>
      <c r="GS15" s="373"/>
      <c r="GT15" s="376"/>
      <c r="GU15" s="380"/>
      <c r="GV15" s="499"/>
      <c r="GW15" s="499"/>
      <c r="GX15" s="500"/>
      <c r="GY15" s="501"/>
    </row>
    <row r="16" spans="2:207" ht="18" customHeight="1" thickBot="1" thickTop="1">
      <c r="B16" s="251" t="s">
        <v>14</v>
      </c>
      <c r="C16" s="214" t="str">
        <f>'SKOK S MJESTA'!B13</f>
        <v>LEPOGLAVSKA VES</v>
      </c>
      <c r="D16" s="390"/>
      <c r="E16" s="401"/>
      <c r="F16" s="397"/>
      <c r="G16" s="393"/>
      <c r="H16" s="404"/>
      <c r="I16" s="397"/>
      <c r="J16" s="252"/>
      <c r="K16" s="253"/>
      <c r="L16" s="251"/>
      <c r="M16" s="233"/>
      <c r="O16" s="251" t="s">
        <v>14</v>
      </c>
      <c r="P16" s="214" t="str">
        <f>'HODANJE NA ŠTAKAMA'!B13</f>
        <v>IVANEČKA ŽELJEZNICA</v>
      </c>
      <c r="Q16" s="254"/>
      <c r="R16" s="254"/>
      <c r="S16" s="254"/>
      <c r="T16" s="255"/>
      <c r="U16" s="256"/>
      <c r="V16" s="251"/>
      <c r="Y16" s="257" t="s">
        <v>14</v>
      </c>
      <c r="Z16" s="214" t="str">
        <f>'SASTAVLJANJE PLUGA'!B13</f>
        <v>SALINOVEC</v>
      </c>
      <c r="AA16" s="254"/>
      <c r="AB16" s="254"/>
      <c r="AC16" s="254"/>
      <c r="AD16" s="255"/>
      <c r="AE16" s="256"/>
      <c r="AF16" s="258"/>
      <c r="AH16" s="229"/>
      <c r="AI16" s="192"/>
      <c r="AJ16" s="193"/>
      <c r="AK16" s="201"/>
      <c r="AL16" s="206"/>
      <c r="AM16" s="207"/>
      <c r="AQ16" s="201"/>
      <c r="AR16" s="130"/>
      <c r="AS16" s="192"/>
      <c r="AT16" s="192"/>
      <c r="AU16" s="193"/>
      <c r="AV16" s="196"/>
      <c r="AW16" s="203"/>
      <c r="AX16" s="209"/>
      <c r="AY16" s="203"/>
      <c r="AZ16" s="203"/>
      <c r="BA16" s="210"/>
      <c r="BC16" s="259" t="s">
        <v>14</v>
      </c>
      <c r="BD16" s="214" t="str">
        <f>'PENJANJE NA STUP'!B13</f>
        <v>ŠTEFANEC</v>
      </c>
      <c r="BE16" s="260"/>
      <c r="BF16" s="261"/>
      <c r="BG16" s="262"/>
      <c r="BH16" s="263"/>
      <c r="BK16" s="251" t="s">
        <v>14</v>
      </c>
      <c r="BL16" s="214" t="str">
        <f>'NOŠENJE KOŠARE NA GLAVI'!B13</f>
        <v>GORNJI BOGIČEVCI</v>
      </c>
      <c r="BM16" s="254"/>
      <c r="BN16" s="254"/>
      <c r="BO16" s="254"/>
      <c r="BP16" s="255"/>
      <c r="BQ16" s="256"/>
      <c r="BR16" s="251"/>
      <c r="BU16" s="251" t="s">
        <v>14</v>
      </c>
      <c r="BV16" s="214" t="str">
        <f>'TRČANJE U VREČI'!B13</f>
        <v>JALKOVEC</v>
      </c>
      <c r="BW16" s="254"/>
      <c r="BX16" s="254"/>
      <c r="BY16" s="254"/>
      <c r="BZ16" s="264"/>
      <c r="CA16" s="265"/>
      <c r="CB16" s="266"/>
      <c r="CE16" s="251" t="s">
        <v>14</v>
      </c>
      <c r="CF16" s="214" t="str">
        <f>'VOŽNJA ŽIVIH TAČKI'!B13</f>
        <v>STARA BRV</v>
      </c>
      <c r="CG16" s="254"/>
      <c r="CH16" s="254"/>
      <c r="CI16" s="254"/>
      <c r="CJ16" s="264"/>
      <c r="CK16" s="265"/>
      <c r="CL16" s="266"/>
      <c r="CN16" s="229"/>
      <c r="CO16" s="461"/>
      <c r="CP16" s="432"/>
      <c r="CQ16" s="674"/>
      <c r="CR16" s="668"/>
      <c r="CS16" s="207"/>
      <c r="CT16" s="217"/>
      <c r="CU16" s="217"/>
      <c r="CV16" s="217"/>
      <c r="CW16" s="201"/>
      <c r="CX16" s="130"/>
      <c r="CY16" s="192"/>
      <c r="CZ16" s="192"/>
      <c r="DA16" s="193"/>
      <c r="DB16" s="196"/>
      <c r="DC16" s="203"/>
      <c r="DD16" s="209"/>
      <c r="DE16" s="203"/>
      <c r="DF16" s="203"/>
      <c r="DG16" s="210"/>
      <c r="DI16" s="257" t="s">
        <v>14</v>
      </c>
      <c r="DJ16" s="214" t="str">
        <f>'BACANJE KAMENA S RAMENA'!B13</f>
        <v>STAŽNJEVEC</v>
      </c>
      <c r="DK16" s="297"/>
      <c r="DL16" s="290"/>
      <c r="DM16" s="294"/>
      <c r="DN16" s="304"/>
      <c r="DO16" s="290"/>
      <c r="DP16" s="305"/>
      <c r="DQ16" s="297"/>
      <c r="DR16" s="290"/>
      <c r="DS16" s="294"/>
      <c r="DT16" s="309"/>
      <c r="DU16" s="300"/>
      <c r="DV16" s="251"/>
      <c r="DX16" s="229"/>
      <c r="DY16" s="461"/>
      <c r="DZ16" s="432"/>
      <c r="EA16" s="674"/>
      <c r="EB16" s="668"/>
      <c r="EC16" s="207"/>
      <c r="EG16" s="201"/>
      <c r="EH16" s="130"/>
      <c r="EI16" s="192"/>
      <c r="EJ16" s="192"/>
      <c r="EK16" s="193"/>
      <c r="EL16" s="196"/>
      <c r="EM16" s="203"/>
      <c r="EN16" s="209"/>
      <c r="EO16" s="203"/>
      <c r="EP16" s="203"/>
      <c r="EQ16" s="210"/>
      <c r="ER16" s="229"/>
      <c r="ES16" s="461"/>
      <c r="ET16" s="432"/>
      <c r="EU16" s="674"/>
      <c r="EV16" s="668"/>
      <c r="EW16" s="207"/>
      <c r="FA16" s="201"/>
      <c r="FB16" s="130"/>
      <c r="FC16" s="192"/>
      <c r="FD16" s="192"/>
      <c r="FE16" s="193"/>
      <c r="FF16" s="196"/>
      <c r="FG16" s="203"/>
      <c r="FH16" s="209"/>
      <c r="FI16" s="203"/>
      <c r="FJ16" s="203"/>
      <c r="FK16" s="210"/>
      <c r="FM16" s="323" t="s">
        <v>14</v>
      </c>
      <c r="FN16" s="324"/>
      <c r="FO16" s="325"/>
      <c r="FP16" s="326"/>
      <c r="FQ16" s="326"/>
      <c r="FR16" s="327"/>
      <c r="FS16" s="328"/>
      <c r="FT16" s="329"/>
      <c r="FV16" s="386"/>
      <c r="FW16" s="383"/>
      <c r="FX16" s="366"/>
      <c r="FY16" s="373"/>
      <c r="FZ16" s="367"/>
      <c r="GA16" s="373"/>
      <c r="GB16" s="367"/>
      <c r="GC16" s="373"/>
      <c r="GD16" s="367"/>
      <c r="GE16" s="373"/>
      <c r="GF16" s="367"/>
      <c r="GG16" s="373"/>
      <c r="GH16" s="367"/>
      <c r="GI16" s="373"/>
      <c r="GJ16" s="367"/>
      <c r="GK16" s="373"/>
      <c r="GL16" s="367"/>
      <c r="GM16" s="373"/>
      <c r="GN16" s="367"/>
      <c r="GO16" s="373"/>
      <c r="GP16" s="367"/>
      <c r="GQ16" s="373"/>
      <c r="GR16" s="367"/>
      <c r="GS16" s="373"/>
      <c r="GT16" s="376"/>
      <c r="GU16" s="380"/>
      <c r="GV16" s="499"/>
      <c r="GW16" s="499"/>
      <c r="GX16" s="500"/>
      <c r="GY16" s="501"/>
    </row>
    <row r="17" spans="2:207" ht="18" customHeight="1" thickBot="1" thickTop="1">
      <c r="B17" s="251" t="s">
        <v>15</v>
      </c>
      <c r="C17" s="214" t="str">
        <f>'SKOK S MJESTA'!B14</f>
        <v>IVANEČKA ŽELJEZNICA</v>
      </c>
      <c r="D17" s="390"/>
      <c r="E17" s="401"/>
      <c r="F17" s="397"/>
      <c r="G17" s="393"/>
      <c r="H17" s="404"/>
      <c r="I17" s="397"/>
      <c r="J17" s="252"/>
      <c r="K17" s="253"/>
      <c r="L17" s="251"/>
      <c r="M17" s="233"/>
      <c r="O17" s="251" t="s">
        <v>15</v>
      </c>
      <c r="P17" s="214" t="str">
        <f>'HODANJE NA ŠTAKAMA'!B14</f>
        <v>SALINOVEC</v>
      </c>
      <c r="Q17" s="254"/>
      <c r="R17" s="254"/>
      <c r="S17" s="254"/>
      <c r="T17" s="255"/>
      <c r="U17" s="256"/>
      <c r="V17" s="251"/>
      <c r="Y17" s="257" t="s">
        <v>15</v>
      </c>
      <c r="Z17" s="214" t="str">
        <f>'SASTAVLJANJE PLUGA'!B14</f>
        <v>ŠTEFANEC</v>
      </c>
      <c r="AA17" s="254"/>
      <c r="AB17" s="254"/>
      <c r="AC17" s="254"/>
      <c r="AD17" s="255"/>
      <c r="AE17" s="256"/>
      <c r="AF17" s="258"/>
      <c r="AH17" s="229">
        <v>6</v>
      </c>
      <c r="AI17" s="192"/>
      <c r="AJ17" s="193"/>
      <c r="AK17" s="201"/>
      <c r="AL17" s="211" t="s">
        <v>85</v>
      </c>
      <c r="AM17" s="212"/>
      <c r="AN17" s="192"/>
      <c r="AO17" s="471"/>
      <c r="AP17" s="472"/>
      <c r="AQ17" s="208"/>
      <c r="AR17" s="130"/>
      <c r="AS17" s="192"/>
      <c r="AT17" s="192"/>
      <c r="AU17" s="193"/>
      <c r="AV17" s="196"/>
      <c r="AW17" s="191"/>
      <c r="AX17" s="204" t="s">
        <v>12</v>
      </c>
      <c r="AY17" s="469"/>
      <c r="AZ17" s="469"/>
      <c r="BA17" s="205">
        <v>16</v>
      </c>
      <c r="BC17" s="259" t="s">
        <v>15</v>
      </c>
      <c r="BD17" s="214" t="str">
        <f>'PENJANJE NA STUP'!B14</f>
        <v>GORNJI BOGIČEVCI</v>
      </c>
      <c r="BE17" s="260"/>
      <c r="BF17" s="261"/>
      <c r="BG17" s="262"/>
      <c r="BH17" s="263"/>
      <c r="BK17" s="251" t="s">
        <v>15</v>
      </c>
      <c r="BL17" s="214" t="str">
        <f>'NOŠENJE KOŠARE NA GLAVI'!B14</f>
        <v>JALKOVEC</v>
      </c>
      <c r="BM17" s="254"/>
      <c r="BN17" s="254"/>
      <c r="BO17" s="254"/>
      <c r="BP17" s="255"/>
      <c r="BQ17" s="256"/>
      <c r="BR17" s="251"/>
      <c r="BU17" s="251" t="s">
        <v>15</v>
      </c>
      <c r="BV17" s="214" t="str">
        <f>'TRČANJE U VREČI'!B14</f>
        <v>STARA BRV</v>
      </c>
      <c r="BW17" s="254"/>
      <c r="BX17" s="254"/>
      <c r="BY17" s="254"/>
      <c r="BZ17" s="264"/>
      <c r="CA17" s="265"/>
      <c r="CB17" s="266"/>
      <c r="CE17" s="251" t="s">
        <v>15</v>
      </c>
      <c r="CF17" s="214" t="str">
        <f>'VOŽNJA ŽIVIH TAČKI'!B14</f>
        <v>STAŽNJEVEC</v>
      </c>
      <c r="CG17" s="254"/>
      <c r="CH17" s="254"/>
      <c r="CI17" s="254"/>
      <c r="CJ17" s="264"/>
      <c r="CK17" s="265"/>
      <c r="CL17" s="266"/>
      <c r="CN17" s="229">
        <v>6</v>
      </c>
      <c r="CO17" s="461"/>
      <c r="CP17" s="432"/>
      <c r="CQ17" s="674">
        <v>6</v>
      </c>
      <c r="CR17" s="670" t="s">
        <v>83</v>
      </c>
      <c r="CS17" s="212"/>
      <c r="CT17" s="192"/>
      <c r="CU17" s="471"/>
      <c r="CV17" s="472"/>
      <c r="CW17" s="208"/>
      <c r="CX17" s="130"/>
      <c r="CY17" s="192"/>
      <c r="CZ17" s="192"/>
      <c r="DA17" s="193"/>
      <c r="DB17" s="196"/>
      <c r="DC17" s="191"/>
      <c r="DD17" s="204" t="s">
        <v>12</v>
      </c>
      <c r="DE17" s="469"/>
      <c r="DF17" s="469"/>
      <c r="DG17" s="205">
        <v>16</v>
      </c>
      <c r="DI17" s="257" t="s">
        <v>15</v>
      </c>
      <c r="DJ17" s="214" t="str">
        <f>'BACANJE KAMENA S RAMENA'!B14</f>
        <v>LANČIĆ KNAPIĆ</v>
      </c>
      <c r="DK17" s="297"/>
      <c r="DL17" s="290"/>
      <c r="DM17" s="294"/>
      <c r="DN17" s="304"/>
      <c r="DO17" s="290"/>
      <c r="DP17" s="305"/>
      <c r="DQ17" s="297"/>
      <c r="DR17" s="290"/>
      <c r="DS17" s="294"/>
      <c r="DT17" s="309"/>
      <c r="DU17" s="300"/>
      <c r="DV17" s="251"/>
      <c r="DX17" s="229">
        <v>6</v>
      </c>
      <c r="DY17" s="461"/>
      <c r="DZ17" s="432"/>
      <c r="EA17" s="674">
        <v>6</v>
      </c>
      <c r="EB17" s="670" t="s">
        <v>93</v>
      </c>
      <c r="EC17" s="212"/>
      <c r="ED17" s="192"/>
      <c r="EE17" s="471"/>
      <c r="EF17" s="472"/>
      <c r="EG17" s="208"/>
      <c r="EH17" s="130"/>
      <c r="EI17" s="192"/>
      <c r="EJ17" s="192"/>
      <c r="EK17" s="193"/>
      <c r="EL17" s="196"/>
      <c r="EM17" s="191"/>
      <c r="EN17" s="204" t="s">
        <v>12</v>
      </c>
      <c r="EO17" s="469"/>
      <c r="EP17" s="469"/>
      <c r="EQ17" s="205">
        <v>16</v>
      </c>
      <c r="ER17" s="229">
        <v>6</v>
      </c>
      <c r="ES17" s="461"/>
      <c r="ET17" s="432"/>
      <c r="EU17" s="674">
        <v>6</v>
      </c>
      <c r="EV17" s="670" t="s">
        <v>91</v>
      </c>
      <c r="EW17" s="212"/>
      <c r="EX17" s="192"/>
      <c r="EY17" s="471"/>
      <c r="EZ17" s="472"/>
      <c r="FA17" s="208"/>
      <c r="FB17" s="130"/>
      <c r="FC17" s="192"/>
      <c r="FD17" s="192"/>
      <c r="FE17" s="193"/>
      <c r="FF17" s="196"/>
      <c r="FG17" s="191"/>
      <c r="FH17" s="204" t="s">
        <v>12</v>
      </c>
      <c r="FI17" s="469"/>
      <c r="FJ17" s="469"/>
      <c r="FK17" s="205">
        <v>16</v>
      </c>
      <c r="FM17" s="323" t="s">
        <v>15</v>
      </c>
      <c r="FN17" s="324"/>
      <c r="FO17" s="325"/>
      <c r="FP17" s="326"/>
      <c r="FQ17" s="326"/>
      <c r="FR17" s="327"/>
      <c r="FS17" s="328"/>
      <c r="FT17" s="329"/>
      <c r="FV17" s="386"/>
      <c r="FW17" s="383"/>
      <c r="FX17" s="366"/>
      <c r="FY17" s="373"/>
      <c r="FZ17" s="367"/>
      <c r="GA17" s="373"/>
      <c r="GB17" s="367"/>
      <c r="GC17" s="373"/>
      <c r="GD17" s="367"/>
      <c r="GE17" s="373"/>
      <c r="GF17" s="367"/>
      <c r="GG17" s="373"/>
      <c r="GH17" s="367"/>
      <c r="GI17" s="373"/>
      <c r="GJ17" s="367"/>
      <c r="GK17" s="373"/>
      <c r="GL17" s="367"/>
      <c r="GM17" s="373"/>
      <c r="GN17" s="367"/>
      <c r="GO17" s="373"/>
      <c r="GP17" s="367"/>
      <c r="GQ17" s="373"/>
      <c r="GR17" s="367"/>
      <c r="GS17" s="373"/>
      <c r="GT17" s="376"/>
      <c r="GU17" s="380"/>
      <c r="GV17" s="499"/>
      <c r="GW17" s="499"/>
      <c r="GX17" s="500"/>
      <c r="GY17" s="501"/>
    </row>
    <row r="18" spans="2:207" ht="18" customHeight="1" thickBot="1" thickTop="1">
      <c r="B18" s="251" t="s">
        <v>16</v>
      </c>
      <c r="C18" s="214" t="str">
        <f>'SKOK S MJESTA'!B15</f>
        <v>SALINOVEC</v>
      </c>
      <c r="D18" s="407"/>
      <c r="E18" s="408"/>
      <c r="F18" s="409"/>
      <c r="G18" s="410"/>
      <c r="H18" s="411"/>
      <c r="I18" s="409"/>
      <c r="J18" s="412"/>
      <c r="K18" s="413"/>
      <c r="L18" s="406"/>
      <c r="M18" s="233"/>
      <c r="O18" s="251" t="s">
        <v>16</v>
      </c>
      <c r="P18" s="214" t="str">
        <f>'HODANJE NA ŠTAKAMA'!B15</f>
        <v>ŠTEFANEC</v>
      </c>
      <c r="Q18" s="414"/>
      <c r="R18" s="414"/>
      <c r="S18" s="414"/>
      <c r="T18" s="415"/>
      <c r="U18" s="416"/>
      <c r="V18" s="406"/>
      <c r="Y18" s="257" t="s">
        <v>16</v>
      </c>
      <c r="Z18" s="214" t="str">
        <f>'SASTAVLJANJE PLUGA'!B15</f>
        <v>GORNJI BOGIČEVCI</v>
      </c>
      <c r="AA18" s="414"/>
      <c r="AB18" s="414"/>
      <c r="AC18" s="414"/>
      <c r="AD18" s="415"/>
      <c r="AE18" s="416"/>
      <c r="AF18" s="417"/>
      <c r="AH18" s="229"/>
      <c r="AI18" s="201"/>
      <c r="AJ18" s="202"/>
      <c r="AK18" s="201"/>
      <c r="AL18" s="201"/>
      <c r="AM18" s="202"/>
      <c r="AN18" s="470"/>
      <c r="AO18" s="470"/>
      <c r="AP18" s="193"/>
      <c r="AQ18" s="201"/>
      <c r="AR18" s="197"/>
      <c r="AV18" s="196"/>
      <c r="AW18" s="191"/>
      <c r="AX18" s="209"/>
      <c r="AY18" s="203"/>
      <c r="AZ18" s="203"/>
      <c r="BA18" s="210"/>
      <c r="BC18" s="259" t="s">
        <v>16</v>
      </c>
      <c r="BD18" s="214" t="str">
        <f>'PENJANJE NA STUP'!B15</f>
        <v>JALKOVEC</v>
      </c>
      <c r="BE18" s="418"/>
      <c r="BF18" s="419"/>
      <c r="BG18" s="420"/>
      <c r="BH18" s="421"/>
      <c r="BK18" s="251" t="s">
        <v>16</v>
      </c>
      <c r="BL18" s="214" t="str">
        <f>'NOŠENJE KOŠARE NA GLAVI'!B15</f>
        <v>STARA BRV</v>
      </c>
      <c r="BM18" s="254"/>
      <c r="BN18" s="254"/>
      <c r="BO18" s="254"/>
      <c r="BP18" s="255"/>
      <c r="BQ18" s="256"/>
      <c r="BR18" s="251"/>
      <c r="BU18" s="251" t="s">
        <v>16</v>
      </c>
      <c r="BV18" s="214" t="str">
        <f>'TRČANJE U VREČI'!B15</f>
        <v>STAŽNJEVEC</v>
      </c>
      <c r="BW18" s="254"/>
      <c r="BX18" s="254"/>
      <c r="BY18" s="254"/>
      <c r="BZ18" s="264"/>
      <c r="CA18" s="265"/>
      <c r="CB18" s="266"/>
      <c r="CE18" s="251" t="s">
        <v>16</v>
      </c>
      <c r="CF18" s="214" t="str">
        <f>'VOŽNJA ŽIVIH TAČKI'!B15</f>
        <v>LANČIĆ KNAPIĆ</v>
      </c>
      <c r="CG18" s="254"/>
      <c r="CH18" s="254"/>
      <c r="CI18" s="254"/>
      <c r="CJ18" s="264"/>
      <c r="CK18" s="265"/>
      <c r="CL18" s="266"/>
      <c r="CN18" s="229"/>
      <c r="CO18" s="672"/>
      <c r="CP18" s="673"/>
      <c r="CQ18" s="674"/>
      <c r="CR18" s="672"/>
      <c r="CS18" s="202"/>
      <c r="CT18" s="470"/>
      <c r="CU18" s="470"/>
      <c r="CV18" s="193"/>
      <c r="CW18" s="201"/>
      <c r="CX18" s="197"/>
      <c r="CY18" s="217"/>
      <c r="CZ18" s="217"/>
      <c r="DA18" s="217"/>
      <c r="DB18" s="196"/>
      <c r="DC18" s="191"/>
      <c r="DD18" s="209"/>
      <c r="DE18" s="203"/>
      <c r="DF18" s="203"/>
      <c r="DG18" s="210"/>
      <c r="DI18" s="257" t="s">
        <v>16</v>
      </c>
      <c r="DJ18" s="214" t="str">
        <f>'BACANJE KAMENA S RAMENA'!B15</f>
        <v>POLJANA BIŠKUPEČKA</v>
      </c>
      <c r="DK18" s="425"/>
      <c r="DL18" s="426"/>
      <c r="DM18" s="427"/>
      <c r="DN18" s="428"/>
      <c r="DO18" s="426"/>
      <c r="DP18" s="429"/>
      <c r="DQ18" s="425"/>
      <c r="DR18" s="426"/>
      <c r="DS18" s="427"/>
      <c r="DT18" s="430"/>
      <c r="DU18" s="431"/>
      <c r="DV18" s="406"/>
      <c r="DX18" s="229"/>
      <c r="DY18" s="672"/>
      <c r="DZ18" s="673"/>
      <c r="EA18" s="674"/>
      <c r="EB18" s="672"/>
      <c r="EC18" s="202"/>
      <c r="ED18" s="470"/>
      <c r="EE18" s="470"/>
      <c r="EF18" s="193"/>
      <c r="EG18" s="201"/>
      <c r="EH18" s="197"/>
      <c r="EL18" s="196"/>
      <c r="EM18" s="191"/>
      <c r="EN18" s="209"/>
      <c r="EO18" s="203"/>
      <c r="EP18" s="203"/>
      <c r="EQ18" s="210"/>
      <c r="ER18" s="229"/>
      <c r="ES18" s="672"/>
      <c r="ET18" s="673"/>
      <c r="EU18" s="674"/>
      <c r="EV18" s="672"/>
      <c r="EW18" s="202"/>
      <c r="EX18" s="470"/>
      <c r="EY18" s="470"/>
      <c r="EZ18" s="193"/>
      <c r="FA18" s="201"/>
      <c r="FB18" s="197"/>
      <c r="FF18" s="196"/>
      <c r="FG18" s="191"/>
      <c r="FH18" s="209"/>
      <c r="FI18" s="203"/>
      <c r="FJ18" s="203"/>
      <c r="FK18" s="210"/>
      <c r="FM18" s="323" t="s">
        <v>16</v>
      </c>
      <c r="FN18" s="324"/>
      <c r="FO18" s="325"/>
      <c r="FP18" s="326"/>
      <c r="FQ18" s="326"/>
      <c r="FR18" s="327"/>
      <c r="FS18" s="328"/>
      <c r="FT18" s="329"/>
      <c r="FV18" s="386"/>
      <c r="FW18" s="383"/>
      <c r="FX18" s="366"/>
      <c r="FY18" s="373"/>
      <c r="FZ18" s="367"/>
      <c r="GA18" s="373"/>
      <c r="GB18" s="367"/>
      <c r="GC18" s="373"/>
      <c r="GD18" s="367"/>
      <c r="GE18" s="373"/>
      <c r="GF18" s="367"/>
      <c r="GG18" s="373"/>
      <c r="GH18" s="367"/>
      <c r="GI18" s="373"/>
      <c r="GJ18" s="367"/>
      <c r="GK18" s="373"/>
      <c r="GL18" s="367"/>
      <c r="GM18" s="373"/>
      <c r="GN18" s="367"/>
      <c r="GO18" s="373"/>
      <c r="GP18" s="367"/>
      <c r="GQ18" s="373"/>
      <c r="GR18" s="367"/>
      <c r="GS18" s="373"/>
      <c r="GT18" s="376"/>
      <c r="GU18" s="380"/>
      <c r="GV18" s="499"/>
      <c r="GW18" s="499"/>
      <c r="GX18" s="500"/>
      <c r="GY18" s="501"/>
    </row>
    <row r="19" spans="2:207" ht="18" customHeight="1" thickBot="1" thickTop="1">
      <c r="B19" s="251" t="s">
        <v>17</v>
      </c>
      <c r="C19" s="214"/>
      <c r="D19" s="407"/>
      <c r="E19" s="408"/>
      <c r="F19" s="409"/>
      <c r="G19" s="410"/>
      <c r="H19" s="411"/>
      <c r="I19" s="409"/>
      <c r="J19" s="412"/>
      <c r="K19" s="413"/>
      <c r="L19" s="406"/>
      <c r="O19" s="251" t="s">
        <v>17</v>
      </c>
      <c r="P19" s="214"/>
      <c r="Q19" s="414"/>
      <c r="R19" s="414"/>
      <c r="S19" s="414"/>
      <c r="T19" s="415"/>
      <c r="U19" s="416"/>
      <c r="V19" s="406"/>
      <c r="Y19" s="257" t="s">
        <v>17</v>
      </c>
      <c r="Z19" s="214">
        <f>'SASTAVLJANJE PLUGA'!B16</f>
        <v>0</v>
      </c>
      <c r="AA19" s="414"/>
      <c r="AB19" s="414"/>
      <c r="AC19" s="414"/>
      <c r="AD19" s="415"/>
      <c r="AE19" s="416"/>
      <c r="AF19" s="417"/>
      <c r="AH19" s="229">
        <v>7</v>
      </c>
      <c r="AI19" s="199" t="s">
        <v>91</v>
      </c>
      <c r="AJ19" s="200"/>
      <c r="AK19" s="201"/>
      <c r="AL19" s="199" t="s">
        <v>92</v>
      </c>
      <c r="AM19" s="200"/>
      <c r="AN19" s="192"/>
      <c r="AO19" s="471"/>
      <c r="AP19" s="472"/>
      <c r="AQ19" s="208"/>
      <c r="AR19" s="192"/>
      <c r="AS19" s="192"/>
      <c r="AT19" s="192"/>
      <c r="AU19" s="193"/>
      <c r="AV19" s="196"/>
      <c r="AW19" s="191"/>
      <c r="AX19" s="204" t="s">
        <v>13</v>
      </c>
      <c r="AY19" s="469"/>
      <c r="AZ19" s="469"/>
      <c r="BA19" s="205">
        <v>14</v>
      </c>
      <c r="BC19" s="259" t="s">
        <v>17</v>
      </c>
      <c r="BD19" s="214"/>
      <c r="BE19" s="418"/>
      <c r="BF19" s="419"/>
      <c r="BG19" s="420"/>
      <c r="BH19" s="421"/>
      <c r="BK19" s="251" t="s">
        <v>17</v>
      </c>
      <c r="BL19" s="214"/>
      <c r="BM19" s="414"/>
      <c r="BN19" s="414"/>
      <c r="BO19" s="414"/>
      <c r="BP19" s="415"/>
      <c r="BQ19" s="416"/>
      <c r="BR19" s="406"/>
      <c r="BU19" s="251" t="s">
        <v>17</v>
      </c>
      <c r="BV19" s="214"/>
      <c r="BW19" s="414"/>
      <c r="BX19" s="414"/>
      <c r="BY19" s="414"/>
      <c r="BZ19" s="422"/>
      <c r="CA19" s="423"/>
      <c r="CB19" s="424"/>
      <c r="CE19" s="251" t="s">
        <v>17</v>
      </c>
      <c r="CF19" s="214"/>
      <c r="CG19" s="414"/>
      <c r="CH19" s="414"/>
      <c r="CI19" s="414"/>
      <c r="CJ19" s="422"/>
      <c r="CK19" s="423"/>
      <c r="CL19" s="424"/>
      <c r="CN19" s="229">
        <v>7</v>
      </c>
      <c r="CO19" s="666" t="s">
        <v>87</v>
      </c>
      <c r="CP19" s="667"/>
      <c r="CQ19" s="674">
        <v>7</v>
      </c>
      <c r="CR19" s="666" t="s">
        <v>84</v>
      </c>
      <c r="CS19" s="200"/>
      <c r="CT19" s="192"/>
      <c r="CU19" s="471"/>
      <c r="CV19" s="472"/>
      <c r="CW19" s="208"/>
      <c r="CX19" s="192"/>
      <c r="CY19" s="192"/>
      <c r="CZ19" s="192"/>
      <c r="DA19" s="193"/>
      <c r="DB19" s="196"/>
      <c r="DC19" s="191"/>
      <c r="DD19" s="204" t="s">
        <v>13</v>
      </c>
      <c r="DE19" s="469"/>
      <c r="DF19" s="469"/>
      <c r="DG19" s="205">
        <v>14</v>
      </c>
      <c r="DI19" s="257" t="s">
        <v>17</v>
      </c>
      <c r="DJ19" s="214"/>
      <c r="DK19" s="425"/>
      <c r="DL19" s="426"/>
      <c r="DM19" s="427"/>
      <c r="DN19" s="428"/>
      <c r="DO19" s="426"/>
      <c r="DP19" s="429"/>
      <c r="DQ19" s="425"/>
      <c r="DR19" s="426"/>
      <c r="DS19" s="427"/>
      <c r="DT19" s="430"/>
      <c r="DU19" s="431"/>
      <c r="DV19" s="406"/>
      <c r="DX19" s="229">
        <v>7</v>
      </c>
      <c r="DY19" s="666" t="s">
        <v>89</v>
      </c>
      <c r="DZ19" s="667"/>
      <c r="EA19" s="674">
        <v>7</v>
      </c>
      <c r="EB19" s="666" t="s">
        <v>87</v>
      </c>
      <c r="EC19" s="200"/>
      <c r="ED19" s="192"/>
      <c r="EE19" s="471"/>
      <c r="EF19" s="472"/>
      <c r="EG19" s="208"/>
      <c r="EH19" s="192"/>
      <c r="EI19" s="192"/>
      <c r="EJ19" s="192"/>
      <c r="EK19" s="193"/>
      <c r="EL19" s="196"/>
      <c r="EM19" s="191"/>
      <c r="EN19" s="204" t="s">
        <v>13</v>
      </c>
      <c r="EO19" s="469"/>
      <c r="EP19" s="469"/>
      <c r="EQ19" s="205">
        <v>14</v>
      </c>
      <c r="ER19" s="229">
        <v>7</v>
      </c>
      <c r="ES19" s="666" t="s">
        <v>83</v>
      </c>
      <c r="ET19" s="667"/>
      <c r="EU19" s="674">
        <v>7</v>
      </c>
      <c r="EV19" s="666" t="s">
        <v>90</v>
      </c>
      <c r="EW19" s="200"/>
      <c r="EX19" s="192"/>
      <c r="EY19" s="471"/>
      <c r="EZ19" s="472"/>
      <c r="FA19" s="208"/>
      <c r="FB19" s="192"/>
      <c r="FC19" s="192"/>
      <c r="FD19" s="192"/>
      <c r="FE19" s="193"/>
      <c r="FF19" s="196"/>
      <c r="FG19" s="191"/>
      <c r="FH19" s="204" t="s">
        <v>13</v>
      </c>
      <c r="FI19" s="469"/>
      <c r="FJ19" s="469"/>
      <c r="FK19" s="205">
        <v>14</v>
      </c>
      <c r="FM19" s="323" t="s">
        <v>17</v>
      </c>
      <c r="FN19" s="324"/>
      <c r="FO19" s="325"/>
      <c r="FP19" s="326"/>
      <c r="FQ19" s="326"/>
      <c r="FR19" s="327"/>
      <c r="FS19" s="328"/>
      <c r="FT19" s="329"/>
      <c r="FV19" s="386"/>
      <c r="FW19" s="383"/>
      <c r="FX19" s="366"/>
      <c r="FY19" s="373"/>
      <c r="FZ19" s="367"/>
      <c r="GA19" s="373"/>
      <c r="GB19" s="367"/>
      <c r="GC19" s="373"/>
      <c r="GD19" s="367"/>
      <c r="GE19" s="373"/>
      <c r="GF19" s="367"/>
      <c r="GG19" s="373"/>
      <c r="GH19" s="367"/>
      <c r="GI19" s="373"/>
      <c r="GJ19" s="367"/>
      <c r="GK19" s="373"/>
      <c r="GL19" s="367"/>
      <c r="GM19" s="373"/>
      <c r="GN19" s="367"/>
      <c r="GO19" s="373"/>
      <c r="GP19" s="367"/>
      <c r="GQ19" s="373"/>
      <c r="GR19" s="367"/>
      <c r="GS19" s="373"/>
      <c r="GT19" s="376"/>
      <c r="GU19" s="380"/>
      <c r="GV19" s="499"/>
      <c r="GW19" s="499"/>
      <c r="GX19" s="500"/>
      <c r="GY19" s="501"/>
    </row>
    <row r="20" spans="2:207" ht="18" customHeight="1" thickBot="1" thickTop="1">
      <c r="B20" s="268" t="s">
        <v>18</v>
      </c>
      <c r="C20" s="269"/>
      <c r="D20" s="391"/>
      <c r="E20" s="402"/>
      <c r="F20" s="398"/>
      <c r="G20" s="394"/>
      <c r="H20" s="405"/>
      <c r="I20" s="398"/>
      <c r="J20" s="270"/>
      <c r="K20" s="271"/>
      <c r="L20" s="268"/>
      <c r="O20" s="268" t="s">
        <v>18</v>
      </c>
      <c r="P20" s="269"/>
      <c r="Q20" s="272"/>
      <c r="R20" s="272"/>
      <c r="S20" s="272"/>
      <c r="T20" s="273"/>
      <c r="U20" s="274"/>
      <c r="V20" s="268"/>
      <c r="Y20" s="275" t="s">
        <v>18</v>
      </c>
      <c r="Z20" s="269"/>
      <c r="AA20" s="272"/>
      <c r="AB20" s="272"/>
      <c r="AC20" s="272"/>
      <c r="AD20" s="273"/>
      <c r="AE20" s="274"/>
      <c r="AF20" s="276"/>
      <c r="AH20" s="229"/>
      <c r="AI20" s="206"/>
      <c r="AJ20" s="207"/>
      <c r="AK20" s="201"/>
      <c r="AL20" s="206"/>
      <c r="AM20" s="207"/>
      <c r="AQ20" s="201"/>
      <c r="AR20" s="192"/>
      <c r="AS20" s="192"/>
      <c r="AT20" s="192"/>
      <c r="AU20" s="193"/>
      <c r="AV20" s="196"/>
      <c r="AW20" s="203"/>
      <c r="AX20" s="209"/>
      <c r="AY20" s="203"/>
      <c r="AZ20" s="203"/>
      <c r="BA20" s="210"/>
      <c r="BC20" s="277" t="s">
        <v>18</v>
      </c>
      <c r="BD20" s="269"/>
      <c r="BE20" s="278"/>
      <c r="BF20" s="279"/>
      <c r="BG20" s="280"/>
      <c r="BH20" s="281"/>
      <c r="BK20" s="268" t="s">
        <v>18</v>
      </c>
      <c r="BL20" s="269"/>
      <c r="BM20" s="272"/>
      <c r="BN20" s="272"/>
      <c r="BO20" s="272"/>
      <c r="BP20" s="273"/>
      <c r="BQ20" s="274"/>
      <c r="BR20" s="268"/>
      <c r="BU20" s="268" t="s">
        <v>18</v>
      </c>
      <c r="BV20" s="269"/>
      <c r="BW20" s="272"/>
      <c r="BX20" s="272"/>
      <c r="BY20" s="272"/>
      <c r="BZ20" s="282"/>
      <c r="CA20" s="283"/>
      <c r="CB20" s="284"/>
      <c r="CE20" s="268" t="s">
        <v>18</v>
      </c>
      <c r="CF20" s="269"/>
      <c r="CG20" s="272"/>
      <c r="CH20" s="272"/>
      <c r="CI20" s="272"/>
      <c r="CJ20" s="282"/>
      <c r="CK20" s="283"/>
      <c r="CL20" s="284"/>
      <c r="CN20" s="229"/>
      <c r="CO20" s="668"/>
      <c r="CP20" s="669"/>
      <c r="CQ20" s="674"/>
      <c r="CR20" s="668"/>
      <c r="CS20" s="207"/>
      <c r="CT20" s="217"/>
      <c r="CU20" s="217"/>
      <c r="CV20" s="217"/>
      <c r="CW20" s="201"/>
      <c r="CX20" s="192"/>
      <c r="CY20" s="192"/>
      <c r="CZ20" s="192"/>
      <c r="DA20" s="193"/>
      <c r="DB20" s="196"/>
      <c r="DC20" s="203"/>
      <c r="DD20" s="209"/>
      <c r="DE20" s="203"/>
      <c r="DF20" s="203"/>
      <c r="DG20" s="210"/>
      <c r="DI20" s="275" t="s">
        <v>18</v>
      </c>
      <c r="DJ20" s="269"/>
      <c r="DK20" s="298"/>
      <c r="DL20" s="291"/>
      <c r="DM20" s="295"/>
      <c r="DN20" s="306"/>
      <c r="DO20" s="291"/>
      <c r="DP20" s="307"/>
      <c r="DQ20" s="298"/>
      <c r="DR20" s="291"/>
      <c r="DS20" s="295"/>
      <c r="DT20" s="310"/>
      <c r="DU20" s="301"/>
      <c r="DV20" s="268"/>
      <c r="DX20" s="229"/>
      <c r="DY20" s="668"/>
      <c r="DZ20" s="669"/>
      <c r="EA20" s="674"/>
      <c r="EB20" s="668"/>
      <c r="EC20" s="207"/>
      <c r="EG20" s="201"/>
      <c r="EH20" s="192"/>
      <c r="EI20" s="192"/>
      <c r="EJ20" s="192"/>
      <c r="EK20" s="193"/>
      <c r="EL20" s="196"/>
      <c r="EM20" s="203"/>
      <c r="EN20" s="209"/>
      <c r="EO20" s="203"/>
      <c r="EP20" s="203"/>
      <c r="EQ20" s="210"/>
      <c r="ER20" s="229"/>
      <c r="ES20" s="668"/>
      <c r="ET20" s="669"/>
      <c r="EU20" s="674"/>
      <c r="EV20" s="668"/>
      <c r="EW20" s="207"/>
      <c r="FA20" s="201"/>
      <c r="FB20" s="192"/>
      <c r="FC20" s="192"/>
      <c r="FD20" s="192"/>
      <c r="FE20" s="193"/>
      <c r="FF20" s="196"/>
      <c r="FG20" s="203"/>
      <c r="FH20" s="209"/>
      <c r="FI20" s="203"/>
      <c r="FJ20" s="203"/>
      <c r="FK20" s="210"/>
      <c r="FM20" s="330" t="s">
        <v>18</v>
      </c>
      <c r="FN20" s="331"/>
      <c r="FO20" s="332"/>
      <c r="FP20" s="333"/>
      <c r="FQ20" s="333"/>
      <c r="FR20" s="334"/>
      <c r="FS20" s="335"/>
      <c r="FT20" s="336"/>
      <c r="FV20" s="386"/>
      <c r="FW20" s="383"/>
      <c r="FX20" s="368"/>
      <c r="FY20" s="373"/>
      <c r="FZ20" s="369"/>
      <c r="GA20" s="373"/>
      <c r="GB20" s="369"/>
      <c r="GC20" s="373"/>
      <c r="GD20" s="369"/>
      <c r="GE20" s="373"/>
      <c r="GF20" s="369"/>
      <c r="GG20" s="373"/>
      <c r="GH20" s="369"/>
      <c r="GI20" s="373"/>
      <c r="GJ20" s="369"/>
      <c r="GK20" s="373"/>
      <c r="GL20" s="369"/>
      <c r="GM20" s="373"/>
      <c r="GN20" s="369"/>
      <c r="GO20" s="373"/>
      <c r="GP20" s="369"/>
      <c r="GQ20" s="373"/>
      <c r="GR20" s="369"/>
      <c r="GS20" s="373"/>
      <c r="GT20" s="377"/>
      <c r="GU20" s="380"/>
      <c r="GV20" s="499"/>
      <c r="GW20" s="499"/>
      <c r="GX20" s="500"/>
      <c r="GY20" s="501"/>
    </row>
    <row r="21" spans="13:207" ht="18" customHeight="1" thickBot="1" thickTop="1">
      <c r="M21" s="190"/>
      <c r="Y21" s="219"/>
      <c r="Z21" s="219"/>
      <c r="AA21" s="219"/>
      <c r="AB21" s="219"/>
      <c r="AC21" s="219"/>
      <c r="AD21" s="219"/>
      <c r="AE21" s="219"/>
      <c r="AF21" s="219"/>
      <c r="AH21" s="229">
        <v>8</v>
      </c>
      <c r="AI21" s="211" t="s">
        <v>83</v>
      </c>
      <c r="AJ21" s="212"/>
      <c r="AK21" s="201"/>
      <c r="AL21" s="211"/>
      <c r="AM21" s="212"/>
      <c r="AN21" s="192"/>
      <c r="AO21" s="192"/>
      <c r="AP21" s="193"/>
      <c r="AQ21" s="201"/>
      <c r="AR21" s="192"/>
      <c r="AS21" s="192"/>
      <c r="AT21" s="192"/>
      <c r="AU21" s="193"/>
      <c r="AV21" s="267"/>
      <c r="AW21" s="203"/>
      <c r="AX21" s="204" t="s">
        <v>14</v>
      </c>
      <c r="AY21" s="469"/>
      <c r="AZ21" s="469"/>
      <c r="BA21" s="205">
        <v>12</v>
      </c>
      <c r="BC21" s="285"/>
      <c r="BD21" s="285"/>
      <c r="BE21" s="285"/>
      <c r="BF21" s="285"/>
      <c r="BG21" s="285"/>
      <c r="BH21" s="285"/>
      <c r="BU21" s="219"/>
      <c r="BV21" s="219"/>
      <c r="BW21" s="219"/>
      <c r="BX21" s="219"/>
      <c r="BY21" s="219"/>
      <c r="BZ21" s="219"/>
      <c r="CA21" s="219"/>
      <c r="CB21" s="219"/>
      <c r="CN21" s="229">
        <v>8</v>
      </c>
      <c r="CO21" s="670" t="s">
        <v>82</v>
      </c>
      <c r="CP21" s="671"/>
      <c r="CQ21" s="674">
        <v>8</v>
      </c>
      <c r="CR21" s="670"/>
      <c r="CS21" s="212"/>
      <c r="CT21" s="192"/>
      <c r="CU21" s="192"/>
      <c r="CV21" s="193"/>
      <c r="CW21" s="201"/>
      <c r="CX21" s="192"/>
      <c r="CY21" s="192"/>
      <c r="CZ21" s="192"/>
      <c r="DA21" s="193"/>
      <c r="DB21" s="267"/>
      <c r="DC21" s="203"/>
      <c r="DD21" s="204" t="s">
        <v>14</v>
      </c>
      <c r="DE21" s="469"/>
      <c r="DF21" s="469"/>
      <c r="DG21" s="205">
        <v>12</v>
      </c>
      <c r="DX21" s="229">
        <v>8</v>
      </c>
      <c r="DY21" s="670" t="s">
        <v>86</v>
      </c>
      <c r="DZ21" s="671"/>
      <c r="EA21" s="674">
        <v>8</v>
      </c>
      <c r="EB21" s="670"/>
      <c r="EC21" s="212"/>
      <c r="ED21" s="192"/>
      <c r="EE21" s="192"/>
      <c r="EF21" s="193"/>
      <c r="EG21" s="201"/>
      <c r="EH21" s="192"/>
      <c r="EI21" s="192"/>
      <c r="EJ21" s="192"/>
      <c r="EK21" s="193"/>
      <c r="EL21" s="267"/>
      <c r="EM21" s="203"/>
      <c r="EN21" s="204" t="s">
        <v>14</v>
      </c>
      <c r="EO21" s="469"/>
      <c r="EP21" s="469"/>
      <c r="EQ21" s="205">
        <v>12</v>
      </c>
      <c r="ER21" s="229">
        <v>8</v>
      </c>
      <c r="ES21" s="670" t="s">
        <v>87</v>
      </c>
      <c r="ET21" s="671"/>
      <c r="EU21" s="674">
        <v>8</v>
      </c>
      <c r="EV21" s="670"/>
      <c r="EW21" s="212"/>
      <c r="EX21" s="192"/>
      <c r="EY21" s="192"/>
      <c r="EZ21" s="193"/>
      <c r="FA21" s="201"/>
      <c r="FB21" s="192"/>
      <c r="FC21" s="192"/>
      <c r="FD21" s="192"/>
      <c r="FE21" s="193"/>
      <c r="FF21" s="267"/>
      <c r="FG21" s="203"/>
      <c r="FH21" s="204" t="s">
        <v>14</v>
      </c>
      <c r="FI21" s="469"/>
      <c r="FJ21" s="469"/>
      <c r="FK21" s="205">
        <v>12</v>
      </c>
      <c r="FV21" s="386"/>
      <c r="FW21" s="383"/>
      <c r="FX21" s="368"/>
      <c r="FY21" s="373"/>
      <c r="FZ21" s="369"/>
      <c r="GA21" s="373"/>
      <c r="GB21" s="369"/>
      <c r="GC21" s="373"/>
      <c r="GD21" s="369"/>
      <c r="GE21" s="373"/>
      <c r="GF21" s="369"/>
      <c r="GG21" s="373"/>
      <c r="GH21" s="369"/>
      <c r="GI21" s="373"/>
      <c r="GJ21" s="369"/>
      <c r="GK21" s="373"/>
      <c r="GL21" s="369"/>
      <c r="GM21" s="373"/>
      <c r="GN21" s="369"/>
      <c r="GO21" s="373"/>
      <c r="GP21" s="369"/>
      <c r="GQ21" s="373"/>
      <c r="GR21" s="369"/>
      <c r="GS21" s="373"/>
      <c r="GT21" s="377"/>
      <c r="GU21" s="380"/>
      <c r="GV21" s="499"/>
      <c r="GW21" s="499"/>
      <c r="GX21" s="500"/>
      <c r="GY21" s="501"/>
    </row>
    <row r="22" spans="2:207" ht="18" customHeight="1" thickBot="1" thickTop="1">
      <c r="B22" s="189"/>
      <c r="M22" s="190"/>
      <c r="O22" s="189"/>
      <c r="Y22" s="451"/>
      <c r="Z22" s="451"/>
      <c r="AA22" s="219"/>
      <c r="AB22" s="219"/>
      <c r="AC22" s="219"/>
      <c r="AD22" s="219"/>
      <c r="AE22" s="219"/>
      <c r="AF22" s="219"/>
      <c r="AH22" s="218"/>
      <c r="AI22" s="194"/>
      <c r="AJ22" s="195"/>
      <c r="AK22" s="194"/>
      <c r="AL22" s="191"/>
      <c r="AM22" s="191"/>
      <c r="AN22" s="473"/>
      <c r="AO22" s="473"/>
      <c r="AP22" s="196"/>
      <c r="AQ22" s="194"/>
      <c r="AR22" s="191"/>
      <c r="AS22" s="473"/>
      <c r="AT22" s="473"/>
      <c r="AU22" s="196"/>
      <c r="AV22" s="267"/>
      <c r="AW22" s="194"/>
      <c r="AX22" s="209"/>
      <c r="AY22" s="203"/>
      <c r="AZ22" s="203"/>
      <c r="BA22" s="210"/>
      <c r="BC22" s="189"/>
      <c r="BK22" s="189"/>
      <c r="BU22" s="189"/>
      <c r="BV22" s="219"/>
      <c r="BW22" s="219"/>
      <c r="BX22" s="219"/>
      <c r="BY22" s="219"/>
      <c r="BZ22" s="219"/>
      <c r="CA22" s="219"/>
      <c r="CB22" s="219"/>
      <c r="CE22" s="189"/>
      <c r="CO22" s="194"/>
      <c r="CP22" s="195"/>
      <c r="CQ22" s="194"/>
      <c r="CR22" s="191"/>
      <c r="CS22" s="191"/>
      <c r="CT22" s="473"/>
      <c r="CU22" s="473"/>
      <c r="CV22" s="196"/>
      <c r="CW22" s="194"/>
      <c r="CX22" s="191"/>
      <c r="CY22" s="473"/>
      <c r="CZ22" s="473"/>
      <c r="DA22" s="196"/>
      <c r="DB22" s="267"/>
      <c r="DC22" s="194"/>
      <c r="DD22" s="209"/>
      <c r="DE22" s="203"/>
      <c r="DF22" s="203"/>
      <c r="DG22" s="210"/>
      <c r="DI22" s="189"/>
      <c r="DX22" s="218"/>
      <c r="DY22" s="194"/>
      <c r="DZ22" s="195"/>
      <c r="EA22" s="194"/>
      <c r="EB22" s="191"/>
      <c r="EC22" s="191"/>
      <c r="ED22" s="473"/>
      <c r="EE22" s="473"/>
      <c r="EF22" s="196"/>
      <c r="EG22" s="194"/>
      <c r="EH22" s="191"/>
      <c r="EI22" s="473"/>
      <c r="EJ22" s="473"/>
      <c r="EK22" s="196"/>
      <c r="EL22" s="267"/>
      <c r="EM22" s="194"/>
      <c r="EN22" s="209"/>
      <c r="EO22" s="203"/>
      <c r="EP22" s="203"/>
      <c r="EQ22" s="210"/>
      <c r="ER22" s="218"/>
      <c r="ES22" s="201"/>
      <c r="ET22" s="195"/>
      <c r="EU22" s="194"/>
      <c r="EV22" s="191"/>
      <c r="EW22" s="191"/>
      <c r="EX22" s="473"/>
      <c r="EY22" s="473"/>
      <c r="EZ22" s="196"/>
      <c r="FA22" s="194"/>
      <c r="FB22" s="191"/>
      <c r="FC22" s="473"/>
      <c r="FD22" s="473"/>
      <c r="FE22" s="196"/>
      <c r="FF22" s="267"/>
      <c r="FG22" s="194"/>
      <c r="FH22" s="209"/>
      <c r="FI22" s="203"/>
      <c r="FJ22" s="203"/>
      <c r="FK22" s="210"/>
      <c r="FM22" s="189"/>
      <c r="FV22" s="386"/>
      <c r="FW22" s="383"/>
      <c r="FX22" s="368"/>
      <c r="FY22" s="373"/>
      <c r="FZ22" s="369"/>
      <c r="GA22" s="373"/>
      <c r="GB22" s="369"/>
      <c r="GC22" s="373"/>
      <c r="GD22" s="369"/>
      <c r="GE22" s="373"/>
      <c r="GF22" s="369"/>
      <c r="GG22" s="373"/>
      <c r="GH22" s="369"/>
      <c r="GI22" s="373"/>
      <c r="GJ22" s="369"/>
      <c r="GK22" s="373"/>
      <c r="GL22" s="369"/>
      <c r="GM22" s="373"/>
      <c r="GN22" s="369"/>
      <c r="GO22" s="373"/>
      <c r="GP22" s="369"/>
      <c r="GQ22" s="373"/>
      <c r="GR22" s="369"/>
      <c r="GS22" s="373"/>
      <c r="GT22" s="377"/>
      <c r="GU22" s="380"/>
      <c r="GV22" s="499"/>
      <c r="GW22" s="499"/>
      <c r="GX22" s="500"/>
      <c r="GY22" s="501"/>
    </row>
    <row r="23" spans="2:207" ht="18" customHeight="1" thickBot="1" thickTop="1"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190"/>
      <c r="O23" s="449"/>
      <c r="P23" s="449"/>
      <c r="Q23" s="449"/>
      <c r="R23" s="449"/>
      <c r="S23" s="449"/>
      <c r="T23" s="449"/>
      <c r="U23" s="449"/>
      <c r="V23" s="449"/>
      <c r="Y23" s="451"/>
      <c r="Z23" s="451"/>
      <c r="AA23" s="450"/>
      <c r="AB23" s="450"/>
      <c r="AC23" s="450"/>
      <c r="AD23" s="450"/>
      <c r="AE23" s="450"/>
      <c r="AF23" s="450"/>
      <c r="AH23" s="218"/>
      <c r="AI23" s="194"/>
      <c r="AJ23" s="195"/>
      <c r="AK23" s="194"/>
      <c r="AL23" s="191"/>
      <c r="AM23" s="191"/>
      <c r="AN23" s="191"/>
      <c r="AO23" s="191"/>
      <c r="AP23" s="196"/>
      <c r="AQ23" s="194"/>
      <c r="AR23" s="191"/>
      <c r="AS23" s="191"/>
      <c r="AT23" s="191"/>
      <c r="AU23" s="196"/>
      <c r="AV23" s="267"/>
      <c r="AW23" s="194"/>
      <c r="AX23" s="204" t="s">
        <v>15</v>
      </c>
      <c r="AY23" s="469"/>
      <c r="AZ23" s="469"/>
      <c r="BA23" s="205">
        <v>13</v>
      </c>
      <c r="BC23" s="449"/>
      <c r="BD23" s="449"/>
      <c r="BE23" s="449"/>
      <c r="BF23" s="449"/>
      <c r="BG23" s="449"/>
      <c r="BH23" s="449"/>
      <c r="BK23" s="449"/>
      <c r="BL23" s="449"/>
      <c r="BM23" s="449"/>
      <c r="BN23" s="449"/>
      <c r="BO23" s="449"/>
      <c r="BP23" s="449"/>
      <c r="BQ23" s="449"/>
      <c r="BR23" s="449"/>
      <c r="BU23" s="450"/>
      <c r="BV23" s="450"/>
      <c r="BW23" s="450"/>
      <c r="BX23" s="450"/>
      <c r="BY23" s="450"/>
      <c r="BZ23" s="450"/>
      <c r="CA23" s="450"/>
      <c r="CB23" s="450"/>
      <c r="CE23" s="449"/>
      <c r="CF23" s="449"/>
      <c r="CG23" s="449"/>
      <c r="CH23" s="449"/>
      <c r="CI23" s="449"/>
      <c r="CJ23" s="449"/>
      <c r="CK23" s="449"/>
      <c r="CL23" s="449"/>
      <c r="CO23" s="194"/>
      <c r="CP23" s="195"/>
      <c r="CQ23" s="194"/>
      <c r="CR23" s="191"/>
      <c r="CS23" s="191"/>
      <c r="CT23" s="191"/>
      <c r="CU23" s="191"/>
      <c r="CV23" s="196"/>
      <c r="CW23" s="194"/>
      <c r="CX23" s="191"/>
      <c r="CY23" s="191"/>
      <c r="CZ23" s="191"/>
      <c r="DA23" s="196"/>
      <c r="DB23" s="267"/>
      <c r="DC23" s="194"/>
      <c r="DD23" s="204" t="s">
        <v>15</v>
      </c>
      <c r="DE23" s="469"/>
      <c r="DF23" s="469"/>
      <c r="DG23" s="205">
        <v>13</v>
      </c>
      <c r="DI23" s="449"/>
      <c r="DJ23" s="449"/>
      <c r="DK23" s="449"/>
      <c r="DL23" s="449"/>
      <c r="DM23" s="449"/>
      <c r="DN23" s="449"/>
      <c r="DO23" s="449"/>
      <c r="DP23" s="449"/>
      <c r="DQ23" s="449"/>
      <c r="DR23" s="449"/>
      <c r="DS23" s="449"/>
      <c r="DT23" s="449"/>
      <c r="DU23" s="449"/>
      <c r="DV23" s="449"/>
      <c r="DX23" s="218"/>
      <c r="DY23" s="194"/>
      <c r="DZ23" s="195"/>
      <c r="EA23" s="194"/>
      <c r="EB23" s="191"/>
      <c r="EC23" s="191"/>
      <c r="ED23" s="191"/>
      <c r="EE23" s="191"/>
      <c r="EF23" s="196"/>
      <c r="EG23" s="194"/>
      <c r="EH23" s="191"/>
      <c r="EI23" s="191"/>
      <c r="EJ23" s="191"/>
      <c r="EK23" s="196"/>
      <c r="EL23" s="267"/>
      <c r="EM23" s="194"/>
      <c r="EN23" s="204" t="s">
        <v>15</v>
      </c>
      <c r="EO23" s="469"/>
      <c r="EP23" s="469"/>
      <c r="EQ23" s="205">
        <v>13</v>
      </c>
      <c r="ER23" s="218"/>
      <c r="ES23" s="194"/>
      <c r="ET23" s="195"/>
      <c r="EU23" s="194"/>
      <c r="EV23" s="191"/>
      <c r="EW23" s="191"/>
      <c r="EX23" s="191"/>
      <c r="EY23" s="191"/>
      <c r="EZ23" s="196"/>
      <c r="FA23" s="194"/>
      <c r="FB23" s="191"/>
      <c r="FC23" s="191"/>
      <c r="FD23" s="191"/>
      <c r="FE23" s="196"/>
      <c r="FF23" s="267"/>
      <c r="FG23" s="194"/>
      <c r="FH23" s="204" t="s">
        <v>15</v>
      </c>
      <c r="FI23" s="469"/>
      <c r="FJ23" s="469"/>
      <c r="FK23" s="205">
        <v>13</v>
      </c>
      <c r="FM23" s="449"/>
      <c r="FN23" s="449"/>
      <c r="FO23" s="449"/>
      <c r="FP23" s="449"/>
      <c r="FQ23" s="449"/>
      <c r="FR23" s="449"/>
      <c r="FS23" s="449"/>
      <c r="FT23" s="449"/>
      <c r="FV23" s="386"/>
      <c r="FW23" s="383"/>
      <c r="FX23" s="368"/>
      <c r="FY23" s="373"/>
      <c r="FZ23" s="369"/>
      <c r="GA23" s="373"/>
      <c r="GB23" s="369"/>
      <c r="GC23" s="373"/>
      <c r="GD23" s="369"/>
      <c r="GE23" s="373"/>
      <c r="GF23" s="369"/>
      <c r="GG23" s="373"/>
      <c r="GH23" s="369"/>
      <c r="GI23" s="373"/>
      <c r="GJ23" s="369"/>
      <c r="GK23" s="373"/>
      <c r="GL23" s="369"/>
      <c r="GM23" s="373"/>
      <c r="GN23" s="369"/>
      <c r="GO23" s="373"/>
      <c r="GP23" s="369"/>
      <c r="GQ23" s="373"/>
      <c r="GR23" s="369"/>
      <c r="GS23" s="373"/>
      <c r="GT23" s="377"/>
      <c r="GU23" s="380"/>
      <c r="GV23" s="499"/>
      <c r="GW23" s="499"/>
      <c r="GX23" s="500"/>
      <c r="GY23" s="501"/>
    </row>
    <row r="24" spans="2:207" ht="18" customHeight="1" thickBot="1" thickTop="1"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190"/>
      <c r="O24" s="449"/>
      <c r="P24" s="449"/>
      <c r="Q24" s="449"/>
      <c r="R24" s="449"/>
      <c r="S24" s="449"/>
      <c r="T24" s="449"/>
      <c r="U24" s="449"/>
      <c r="V24" s="449"/>
      <c r="Y24" s="451"/>
      <c r="Z24" s="451"/>
      <c r="AA24" s="450"/>
      <c r="AB24" s="450"/>
      <c r="AC24" s="450"/>
      <c r="AD24" s="450"/>
      <c r="AE24" s="450"/>
      <c r="AF24" s="450"/>
      <c r="AH24" s="218"/>
      <c r="AI24" s="189"/>
      <c r="AJ24" s="267"/>
      <c r="AL24" s="267"/>
      <c r="AM24" s="267"/>
      <c r="AN24" s="267"/>
      <c r="AO24" s="267"/>
      <c r="AP24" s="267"/>
      <c r="AQ24" s="194"/>
      <c r="AR24" s="191"/>
      <c r="AS24" s="267"/>
      <c r="AT24" s="267"/>
      <c r="AU24" s="196"/>
      <c r="AV24" s="267"/>
      <c r="AW24" s="194"/>
      <c r="AX24" s="209"/>
      <c r="AY24" s="203"/>
      <c r="AZ24" s="203"/>
      <c r="BA24" s="210"/>
      <c r="BC24" s="449"/>
      <c r="BD24" s="449"/>
      <c r="BE24" s="449"/>
      <c r="BF24" s="449"/>
      <c r="BG24" s="449"/>
      <c r="BH24" s="449"/>
      <c r="BK24" s="449"/>
      <c r="BL24" s="449"/>
      <c r="BM24" s="449"/>
      <c r="BN24" s="449"/>
      <c r="BO24" s="449"/>
      <c r="BP24" s="449"/>
      <c r="BQ24" s="449"/>
      <c r="BR24" s="449"/>
      <c r="BU24" s="450"/>
      <c r="BV24" s="450"/>
      <c r="BW24" s="450"/>
      <c r="BX24" s="450"/>
      <c r="BY24" s="450"/>
      <c r="BZ24" s="450"/>
      <c r="CA24" s="450"/>
      <c r="CB24" s="450"/>
      <c r="CE24" s="449"/>
      <c r="CF24" s="449"/>
      <c r="CG24" s="449"/>
      <c r="CH24" s="449"/>
      <c r="CI24" s="449"/>
      <c r="CJ24" s="449"/>
      <c r="CK24" s="449"/>
      <c r="CL24" s="449"/>
      <c r="CO24" s="189"/>
      <c r="CP24" s="267"/>
      <c r="CQ24" s="217"/>
      <c r="CR24" s="267"/>
      <c r="CS24" s="267"/>
      <c r="CT24" s="267"/>
      <c r="CU24" s="267"/>
      <c r="CV24" s="267"/>
      <c r="CW24" s="194"/>
      <c r="CX24" s="191"/>
      <c r="CY24" s="267"/>
      <c r="CZ24" s="267"/>
      <c r="DA24" s="196"/>
      <c r="DB24" s="267"/>
      <c r="DC24" s="194"/>
      <c r="DD24" s="209"/>
      <c r="DE24" s="203"/>
      <c r="DF24" s="203"/>
      <c r="DG24" s="210"/>
      <c r="DI24" s="449"/>
      <c r="DJ24" s="449"/>
      <c r="DK24" s="449"/>
      <c r="DL24" s="449"/>
      <c r="DM24" s="449"/>
      <c r="DN24" s="449"/>
      <c r="DO24" s="449"/>
      <c r="DP24" s="449"/>
      <c r="DQ24" s="449"/>
      <c r="DR24" s="449"/>
      <c r="DS24" s="449"/>
      <c r="DT24" s="449"/>
      <c r="DU24" s="449"/>
      <c r="DV24" s="449"/>
      <c r="DX24" s="218"/>
      <c r="DY24" s="189"/>
      <c r="DZ24" s="267"/>
      <c r="EB24" s="267"/>
      <c r="EC24" s="267"/>
      <c r="ED24" s="267"/>
      <c r="EE24" s="267"/>
      <c r="EF24" s="267"/>
      <c r="EG24" s="194"/>
      <c r="EH24" s="191"/>
      <c r="EI24" s="267"/>
      <c r="EJ24" s="267"/>
      <c r="EK24" s="196"/>
      <c r="EL24" s="267"/>
      <c r="EM24" s="194"/>
      <c r="EN24" s="209"/>
      <c r="EO24" s="203"/>
      <c r="EP24" s="203"/>
      <c r="EQ24" s="210"/>
      <c r="ER24" s="218"/>
      <c r="ES24" s="189"/>
      <c r="ET24" s="267"/>
      <c r="EV24" s="267"/>
      <c r="EW24" s="267"/>
      <c r="EX24" s="267"/>
      <c r="EY24" s="267"/>
      <c r="EZ24" s="267"/>
      <c r="FA24" s="194"/>
      <c r="FB24" s="191"/>
      <c r="FC24" s="267"/>
      <c r="FD24" s="267"/>
      <c r="FE24" s="196"/>
      <c r="FF24" s="267"/>
      <c r="FG24" s="194"/>
      <c r="FH24" s="209"/>
      <c r="FI24" s="203"/>
      <c r="FJ24" s="203"/>
      <c r="FK24" s="210"/>
      <c r="FM24" s="449"/>
      <c r="FN24" s="449"/>
      <c r="FO24" s="449"/>
      <c r="FP24" s="449"/>
      <c r="FQ24" s="449"/>
      <c r="FR24" s="449"/>
      <c r="FS24" s="449"/>
      <c r="FT24" s="449"/>
      <c r="FV24" s="387"/>
      <c r="FW24" s="384"/>
      <c r="FX24" s="370"/>
      <c r="FY24" s="374"/>
      <c r="FZ24" s="371"/>
      <c r="GA24" s="374"/>
      <c r="GB24" s="371"/>
      <c r="GC24" s="374"/>
      <c r="GD24" s="371"/>
      <c r="GE24" s="374"/>
      <c r="GF24" s="371"/>
      <c r="GG24" s="374"/>
      <c r="GH24" s="371"/>
      <c r="GI24" s="374"/>
      <c r="GJ24" s="371"/>
      <c r="GK24" s="374"/>
      <c r="GL24" s="371"/>
      <c r="GM24" s="374"/>
      <c r="GN24" s="371"/>
      <c r="GO24" s="374"/>
      <c r="GP24" s="371"/>
      <c r="GQ24" s="374"/>
      <c r="GR24" s="371"/>
      <c r="GS24" s="374"/>
      <c r="GT24" s="378"/>
      <c r="GU24" s="381"/>
      <c r="GV24" s="482"/>
      <c r="GW24" s="482"/>
      <c r="GX24" s="483"/>
      <c r="GY24" s="484"/>
    </row>
    <row r="25" spans="2:207" ht="18" customHeight="1" thickBot="1"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190"/>
      <c r="O25" s="449"/>
      <c r="P25" s="449"/>
      <c r="Q25" s="449"/>
      <c r="R25" s="449"/>
      <c r="S25" s="449"/>
      <c r="T25" s="449"/>
      <c r="U25" s="449"/>
      <c r="V25" s="449"/>
      <c r="Y25" s="450"/>
      <c r="Z25" s="450"/>
      <c r="AA25" s="450"/>
      <c r="AB25" s="450"/>
      <c r="AC25" s="450"/>
      <c r="AD25" s="450"/>
      <c r="AE25" s="450"/>
      <c r="AF25" s="450"/>
      <c r="AH25" s="286"/>
      <c r="AI25" s="449"/>
      <c r="AJ25" s="449"/>
      <c r="AK25" s="449"/>
      <c r="AL25" s="449"/>
      <c r="AM25" s="449"/>
      <c r="AN25" s="449"/>
      <c r="AO25" s="449"/>
      <c r="AP25" s="449"/>
      <c r="AQ25" s="449"/>
      <c r="AR25" s="449"/>
      <c r="AS25" s="449"/>
      <c r="AT25" s="449"/>
      <c r="AU25" s="449"/>
      <c r="AV25" s="449"/>
      <c r="AW25" s="449"/>
      <c r="AX25" s="204" t="s">
        <v>16</v>
      </c>
      <c r="AY25" s="469"/>
      <c r="AZ25" s="469"/>
      <c r="BA25" s="205">
        <v>14</v>
      </c>
      <c r="BC25" s="449"/>
      <c r="BD25" s="449"/>
      <c r="BE25" s="449"/>
      <c r="BF25" s="449"/>
      <c r="BG25" s="449"/>
      <c r="BH25" s="449"/>
      <c r="BK25" s="449"/>
      <c r="BL25" s="449"/>
      <c r="BM25" s="449"/>
      <c r="BN25" s="449"/>
      <c r="BO25" s="449"/>
      <c r="BP25" s="449"/>
      <c r="BQ25" s="449"/>
      <c r="BR25" s="449"/>
      <c r="BU25" s="450"/>
      <c r="BV25" s="450"/>
      <c r="BW25" s="450"/>
      <c r="BX25" s="450"/>
      <c r="BY25" s="450"/>
      <c r="BZ25" s="450"/>
      <c r="CA25" s="450"/>
      <c r="CB25" s="450"/>
      <c r="CE25" s="449"/>
      <c r="CF25" s="449"/>
      <c r="CG25" s="449"/>
      <c r="CH25" s="449"/>
      <c r="CI25" s="449"/>
      <c r="CJ25" s="449"/>
      <c r="CK25" s="449"/>
      <c r="CL25" s="449"/>
      <c r="CN25" s="286"/>
      <c r="CO25" s="449"/>
      <c r="CP25" s="449"/>
      <c r="CQ25" s="449"/>
      <c r="CR25" s="449"/>
      <c r="CS25" s="449"/>
      <c r="CT25" s="449"/>
      <c r="CU25" s="449"/>
      <c r="CV25" s="449"/>
      <c r="CW25" s="449"/>
      <c r="CX25" s="449"/>
      <c r="CY25" s="449"/>
      <c r="CZ25" s="449"/>
      <c r="DA25" s="449"/>
      <c r="DB25" s="449"/>
      <c r="DC25" s="449"/>
      <c r="DD25" s="204" t="s">
        <v>16</v>
      </c>
      <c r="DE25" s="469"/>
      <c r="DF25" s="469"/>
      <c r="DG25" s="205">
        <v>14</v>
      </c>
      <c r="DI25" s="449"/>
      <c r="DJ25" s="449"/>
      <c r="DK25" s="449"/>
      <c r="DL25" s="449"/>
      <c r="DM25" s="449"/>
      <c r="DN25" s="449"/>
      <c r="DO25" s="449"/>
      <c r="DP25" s="449"/>
      <c r="DQ25" s="449"/>
      <c r="DR25" s="449"/>
      <c r="DS25" s="449"/>
      <c r="DT25" s="449"/>
      <c r="DU25" s="449"/>
      <c r="DV25" s="449"/>
      <c r="DX25" s="286"/>
      <c r="DY25" s="449"/>
      <c r="DZ25" s="449"/>
      <c r="EA25" s="449"/>
      <c r="EB25" s="449"/>
      <c r="EC25" s="449"/>
      <c r="ED25" s="449"/>
      <c r="EE25" s="449"/>
      <c r="EF25" s="449"/>
      <c r="EG25" s="449"/>
      <c r="EH25" s="449"/>
      <c r="EI25" s="449"/>
      <c r="EJ25" s="449"/>
      <c r="EK25" s="449"/>
      <c r="EL25" s="449"/>
      <c r="EM25" s="449"/>
      <c r="EN25" s="204" t="s">
        <v>16</v>
      </c>
      <c r="EO25" s="469"/>
      <c r="EP25" s="469"/>
      <c r="EQ25" s="205">
        <v>14</v>
      </c>
      <c r="ER25" s="286"/>
      <c r="ES25" s="449"/>
      <c r="ET25" s="449"/>
      <c r="EU25" s="449"/>
      <c r="EV25" s="449"/>
      <c r="EW25" s="449"/>
      <c r="EX25" s="449"/>
      <c r="EY25" s="449"/>
      <c r="EZ25" s="449"/>
      <c r="FA25" s="449"/>
      <c r="FB25" s="449"/>
      <c r="FC25" s="449"/>
      <c r="FD25" s="449"/>
      <c r="FE25" s="449"/>
      <c r="FF25" s="449"/>
      <c r="FG25" s="449"/>
      <c r="FH25" s="204" t="s">
        <v>16</v>
      </c>
      <c r="FI25" s="469"/>
      <c r="FJ25" s="469"/>
      <c r="FK25" s="205">
        <v>14</v>
      </c>
      <c r="FM25" s="449"/>
      <c r="FN25" s="449"/>
      <c r="FO25" s="449"/>
      <c r="FP25" s="449"/>
      <c r="FQ25" s="449"/>
      <c r="FR25" s="449"/>
      <c r="FS25" s="449"/>
      <c r="FT25" s="449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</row>
    <row r="26" spans="2:207" ht="12.75"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O26" s="449"/>
      <c r="P26" s="449"/>
      <c r="Q26" s="449"/>
      <c r="R26" s="449"/>
      <c r="S26" s="449"/>
      <c r="T26" s="449"/>
      <c r="U26" s="449"/>
      <c r="V26" s="449"/>
      <c r="Y26" s="450"/>
      <c r="Z26" s="450"/>
      <c r="AA26" s="450"/>
      <c r="AB26" s="450"/>
      <c r="AC26" s="450"/>
      <c r="AD26" s="450"/>
      <c r="AE26" s="450"/>
      <c r="AF26" s="450"/>
      <c r="AH26" s="286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C26" s="449"/>
      <c r="BD26" s="449"/>
      <c r="BE26" s="449"/>
      <c r="BF26" s="449"/>
      <c r="BG26" s="449"/>
      <c r="BH26" s="449"/>
      <c r="BK26" s="449"/>
      <c r="BL26" s="449"/>
      <c r="BM26" s="449"/>
      <c r="BN26" s="449"/>
      <c r="BO26" s="449"/>
      <c r="BP26" s="449"/>
      <c r="BQ26" s="449"/>
      <c r="BR26" s="449"/>
      <c r="BU26" s="450"/>
      <c r="BV26" s="450"/>
      <c r="BW26" s="450"/>
      <c r="BX26" s="450"/>
      <c r="BY26" s="450"/>
      <c r="BZ26" s="450"/>
      <c r="CA26" s="450"/>
      <c r="CB26" s="450"/>
      <c r="CE26" s="449"/>
      <c r="CF26" s="449"/>
      <c r="CG26" s="449"/>
      <c r="CH26" s="449"/>
      <c r="CI26" s="449"/>
      <c r="CJ26" s="449"/>
      <c r="CK26" s="449"/>
      <c r="CL26" s="449"/>
      <c r="CN26" s="286"/>
      <c r="CO26" s="450"/>
      <c r="CP26" s="450"/>
      <c r="CQ26" s="450"/>
      <c r="CR26" s="450"/>
      <c r="CS26" s="450"/>
      <c r="CT26" s="450"/>
      <c r="CU26" s="450"/>
      <c r="CV26" s="450"/>
      <c r="CW26" s="450"/>
      <c r="CX26" s="450"/>
      <c r="CY26" s="450"/>
      <c r="CZ26" s="450"/>
      <c r="DA26" s="450"/>
      <c r="DB26" s="450"/>
      <c r="DC26" s="450"/>
      <c r="DD26" s="450"/>
      <c r="DE26" s="450"/>
      <c r="DF26" s="450"/>
      <c r="DG26" s="450"/>
      <c r="DI26" s="449"/>
      <c r="DJ26" s="449"/>
      <c r="DK26" s="449"/>
      <c r="DL26" s="449"/>
      <c r="DM26" s="449"/>
      <c r="DN26" s="449"/>
      <c r="DO26" s="449"/>
      <c r="DP26" s="449"/>
      <c r="DQ26" s="449"/>
      <c r="DR26" s="449"/>
      <c r="DS26" s="449"/>
      <c r="DT26" s="449"/>
      <c r="DU26" s="449"/>
      <c r="DV26" s="449"/>
      <c r="DX26" s="286"/>
      <c r="DY26" s="449"/>
      <c r="DZ26" s="449"/>
      <c r="EA26" s="449"/>
      <c r="EB26" s="449"/>
      <c r="EC26" s="449"/>
      <c r="ED26" s="449"/>
      <c r="EE26" s="449"/>
      <c r="EF26" s="449"/>
      <c r="EG26" s="449"/>
      <c r="EH26" s="449"/>
      <c r="EI26" s="449"/>
      <c r="EJ26" s="449"/>
      <c r="EK26" s="449"/>
      <c r="EL26" s="449"/>
      <c r="EM26" s="449"/>
      <c r="EN26" s="449"/>
      <c r="EO26" s="449"/>
      <c r="EP26" s="449"/>
      <c r="EQ26" s="449"/>
      <c r="ER26" s="286"/>
      <c r="ES26" s="449"/>
      <c r="ET26" s="449"/>
      <c r="EU26" s="449"/>
      <c r="EV26" s="449"/>
      <c r="EW26" s="449"/>
      <c r="EX26" s="449"/>
      <c r="EY26" s="449"/>
      <c r="EZ26" s="449"/>
      <c r="FA26" s="449"/>
      <c r="FB26" s="449"/>
      <c r="FC26" s="449"/>
      <c r="FD26" s="449"/>
      <c r="FE26" s="449"/>
      <c r="FF26" s="449"/>
      <c r="FG26" s="449"/>
      <c r="FH26" s="449"/>
      <c r="FI26" s="449"/>
      <c r="FJ26" s="449"/>
      <c r="FK26" s="449"/>
      <c r="FM26" s="449"/>
      <c r="FN26" s="449"/>
      <c r="FO26" s="449"/>
      <c r="FP26" s="449"/>
      <c r="FQ26" s="449"/>
      <c r="FR26" s="449"/>
      <c r="FS26" s="449"/>
      <c r="FT26" s="449"/>
      <c r="FV26" s="217"/>
      <c r="FW26" s="217"/>
      <c r="FX26" s="217"/>
      <c r="FY26" s="217"/>
      <c r="FZ26" s="217"/>
      <c r="GA26" s="217"/>
      <c r="GB26" s="217"/>
      <c r="GC26" s="217"/>
      <c r="GD26" s="217"/>
      <c r="GE26" s="217"/>
      <c r="GF26" s="217"/>
      <c r="GG26" s="217"/>
      <c r="GH26" s="217"/>
      <c r="GI26" s="217"/>
      <c r="GJ26" s="217"/>
      <c r="GK26" s="217"/>
      <c r="GL26" s="217"/>
      <c r="GM26" s="217"/>
      <c r="GN26" s="217"/>
      <c r="GO26" s="217"/>
      <c r="GP26" s="217"/>
      <c r="GQ26" s="217"/>
      <c r="GR26" s="217"/>
      <c r="GS26" s="217"/>
      <c r="GT26" s="217"/>
      <c r="GU26" s="217"/>
      <c r="GV26" s="217"/>
      <c r="GW26" s="217"/>
      <c r="GX26" s="217"/>
      <c r="GY26" s="217"/>
    </row>
    <row r="27" spans="2:207" ht="12.75"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O27" s="449"/>
      <c r="P27" s="449"/>
      <c r="Q27" s="449"/>
      <c r="R27" s="449"/>
      <c r="S27" s="449"/>
      <c r="T27" s="449"/>
      <c r="U27" s="449"/>
      <c r="V27" s="449"/>
      <c r="Y27" s="450"/>
      <c r="Z27" s="450"/>
      <c r="AA27" s="450"/>
      <c r="AB27" s="450"/>
      <c r="AC27" s="450"/>
      <c r="AD27" s="450"/>
      <c r="AE27" s="450"/>
      <c r="AF27" s="450"/>
      <c r="AH27" s="218"/>
      <c r="AI27" s="449"/>
      <c r="AJ27" s="449"/>
      <c r="AK27" s="449"/>
      <c r="AL27" s="449"/>
      <c r="AM27" s="449"/>
      <c r="AN27" s="449"/>
      <c r="AO27" s="449"/>
      <c r="AP27" s="449"/>
      <c r="AQ27" s="449"/>
      <c r="AR27" s="449"/>
      <c r="AS27" s="449"/>
      <c r="AT27" s="449"/>
      <c r="AU27" s="449"/>
      <c r="AV27" s="449"/>
      <c r="AW27" s="449"/>
      <c r="AX27" s="449"/>
      <c r="AY27" s="449"/>
      <c r="AZ27" s="449"/>
      <c r="BA27" s="449"/>
      <c r="BC27" s="449"/>
      <c r="BD27" s="449"/>
      <c r="BE27" s="449"/>
      <c r="BF27" s="449"/>
      <c r="BG27" s="449"/>
      <c r="BH27" s="449"/>
      <c r="BK27" s="449"/>
      <c r="BL27" s="449"/>
      <c r="BM27" s="449"/>
      <c r="BN27" s="449"/>
      <c r="BO27" s="449"/>
      <c r="BP27" s="449"/>
      <c r="BQ27" s="449"/>
      <c r="BR27" s="449"/>
      <c r="BU27" s="450"/>
      <c r="BV27" s="450"/>
      <c r="BW27" s="450"/>
      <c r="BX27" s="450"/>
      <c r="BY27" s="450"/>
      <c r="BZ27" s="450"/>
      <c r="CA27" s="450"/>
      <c r="CB27" s="450"/>
      <c r="CE27" s="449"/>
      <c r="CF27" s="449"/>
      <c r="CG27" s="449"/>
      <c r="CH27" s="449"/>
      <c r="CI27" s="449"/>
      <c r="CJ27" s="449"/>
      <c r="CK27" s="449"/>
      <c r="CL27" s="449"/>
      <c r="CO27" s="450"/>
      <c r="CP27" s="450"/>
      <c r="CQ27" s="450"/>
      <c r="CR27" s="450"/>
      <c r="CS27" s="450"/>
      <c r="CT27" s="450"/>
      <c r="CU27" s="450"/>
      <c r="CV27" s="450"/>
      <c r="CW27" s="450"/>
      <c r="CX27" s="450"/>
      <c r="CY27" s="450"/>
      <c r="CZ27" s="450"/>
      <c r="DA27" s="450"/>
      <c r="DB27" s="450"/>
      <c r="DC27" s="450"/>
      <c r="DD27" s="450"/>
      <c r="DE27" s="450"/>
      <c r="DF27" s="450"/>
      <c r="DG27" s="450"/>
      <c r="DI27" s="449"/>
      <c r="DJ27" s="449"/>
      <c r="DK27" s="449"/>
      <c r="DL27" s="449"/>
      <c r="DM27" s="449"/>
      <c r="DN27" s="449"/>
      <c r="DO27" s="449"/>
      <c r="DP27" s="449"/>
      <c r="DQ27" s="449"/>
      <c r="DR27" s="449"/>
      <c r="DS27" s="449"/>
      <c r="DT27" s="449"/>
      <c r="DU27" s="449"/>
      <c r="DV27" s="449"/>
      <c r="DX27" s="218"/>
      <c r="DY27" s="449"/>
      <c r="DZ27" s="449"/>
      <c r="EA27" s="449"/>
      <c r="EB27" s="449"/>
      <c r="EC27" s="449"/>
      <c r="ED27" s="449"/>
      <c r="EE27" s="449"/>
      <c r="EF27" s="449"/>
      <c r="EG27" s="449"/>
      <c r="EH27" s="449"/>
      <c r="EI27" s="449"/>
      <c r="EJ27" s="449"/>
      <c r="EK27" s="449"/>
      <c r="EL27" s="449"/>
      <c r="EM27" s="449"/>
      <c r="EN27" s="449"/>
      <c r="EO27" s="449"/>
      <c r="EP27" s="449"/>
      <c r="EQ27" s="449"/>
      <c r="ER27" s="218"/>
      <c r="ES27" s="449"/>
      <c r="ET27" s="449"/>
      <c r="EU27" s="449"/>
      <c r="EV27" s="449"/>
      <c r="EW27" s="449"/>
      <c r="EX27" s="449"/>
      <c r="EY27" s="449"/>
      <c r="EZ27" s="449"/>
      <c r="FA27" s="449"/>
      <c r="FB27" s="449"/>
      <c r="FC27" s="449"/>
      <c r="FD27" s="449"/>
      <c r="FE27" s="449"/>
      <c r="FF27" s="449"/>
      <c r="FG27" s="449"/>
      <c r="FH27" s="449"/>
      <c r="FI27" s="449"/>
      <c r="FJ27" s="449"/>
      <c r="FK27" s="449"/>
      <c r="FM27" s="449"/>
      <c r="FN27" s="449"/>
      <c r="FO27" s="449"/>
      <c r="FP27" s="449"/>
      <c r="FQ27" s="449"/>
      <c r="FR27" s="449"/>
      <c r="FS27" s="449"/>
      <c r="FT27" s="449"/>
      <c r="GV27" s="481"/>
      <c r="GW27" s="481"/>
      <c r="GX27" s="481"/>
      <c r="GY27" s="481"/>
    </row>
    <row r="28" spans="34:176" ht="12.75">
      <c r="AH28" s="218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C28" s="449"/>
      <c r="BD28" s="449"/>
      <c r="BE28" s="449"/>
      <c r="BF28" s="449"/>
      <c r="BG28" s="449"/>
      <c r="BH28" s="449"/>
      <c r="BK28" s="449"/>
      <c r="BL28" s="449"/>
      <c r="BM28" s="449"/>
      <c r="BN28" s="449"/>
      <c r="BO28" s="449"/>
      <c r="BP28" s="449"/>
      <c r="BQ28" s="449"/>
      <c r="BR28" s="449"/>
      <c r="CE28" s="449"/>
      <c r="CF28" s="449"/>
      <c r="CG28" s="449"/>
      <c r="CH28" s="449"/>
      <c r="CI28" s="449"/>
      <c r="CJ28" s="449"/>
      <c r="CK28" s="449"/>
      <c r="CL28" s="449"/>
      <c r="CO28" s="450"/>
      <c r="CP28" s="450"/>
      <c r="CQ28" s="450"/>
      <c r="CR28" s="450"/>
      <c r="CS28" s="450"/>
      <c r="CT28" s="450"/>
      <c r="CU28" s="450"/>
      <c r="CV28" s="450"/>
      <c r="CW28" s="450"/>
      <c r="CX28" s="450"/>
      <c r="CY28" s="450"/>
      <c r="CZ28" s="450"/>
      <c r="DA28" s="450"/>
      <c r="DB28" s="450"/>
      <c r="DC28" s="450"/>
      <c r="DD28" s="450"/>
      <c r="DE28" s="450"/>
      <c r="DF28" s="450"/>
      <c r="DG28" s="450"/>
      <c r="DX28" s="218"/>
      <c r="DY28" s="449"/>
      <c r="DZ28" s="449"/>
      <c r="EA28" s="449"/>
      <c r="EB28" s="449"/>
      <c r="EC28" s="449"/>
      <c r="ED28" s="449"/>
      <c r="EE28" s="449"/>
      <c r="EF28" s="449"/>
      <c r="EG28" s="449"/>
      <c r="EH28" s="449"/>
      <c r="EI28" s="449"/>
      <c r="EJ28" s="449"/>
      <c r="EK28" s="449"/>
      <c r="EL28" s="449"/>
      <c r="EM28" s="449"/>
      <c r="EN28" s="449"/>
      <c r="EO28" s="449"/>
      <c r="EP28" s="449"/>
      <c r="EQ28" s="449"/>
      <c r="ER28" s="218"/>
      <c r="ES28" s="449"/>
      <c r="ET28" s="449"/>
      <c r="EU28" s="449"/>
      <c r="EV28" s="449"/>
      <c r="EW28" s="449"/>
      <c r="EX28" s="449"/>
      <c r="EY28" s="449"/>
      <c r="EZ28" s="449"/>
      <c r="FA28" s="449"/>
      <c r="FB28" s="449"/>
      <c r="FC28" s="449"/>
      <c r="FD28" s="449"/>
      <c r="FE28" s="449"/>
      <c r="FF28" s="449"/>
      <c r="FG28" s="449"/>
      <c r="FH28" s="449"/>
      <c r="FI28" s="449"/>
      <c r="FJ28" s="449"/>
      <c r="FK28" s="449"/>
      <c r="FM28" s="449"/>
      <c r="FN28" s="449"/>
      <c r="FO28" s="449"/>
      <c r="FP28" s="449"/>
      <c r="FQ28" s="449"/>
      <c r="FR28" s="449"/>
      <c r="FS28" s="449"/>
      <c r="FT28" s="449"/>
    </row>
    <row r="29" spans="34:167" ht="12.75">
      <c r="AH29" s="218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C29" s="187"/>
      <c r="BD29" s="187"/>
      <c r="BE29" s="187"/>
      <c r="BF29" s="187"/>
      <c r="BG29" s="187"/>
      <c r="BH29" s="187"/>
      <c r="CO29" s="450"/>
      <c r="CP29" s="450"/>
      <c r="CQ29" s="450"/>
      <c r="CR29" s="450"/>
      <c r="CS29" s="450"/>
      <c r="CT29" s="450"/>
      <c r="CU29" s="450"/>
      <c r="CV29" s="450"/>
      <c r="CW29" s="450"/>
      <c r="CX29" s="450"/>
      <c r="CY29" s="450"/>
      <c r="CZ29" s="450"/>
      <c r="DA29" s="450"/>
      <c r="DB29" s="450"/>
      <c r="DC29" s="450"/>
      <c r="DD29" s="450"/>
      <c r="DE29" s="450"/>
      <c r="DF29" s="450"/>
      <c r="DG29" s="450"/>
      <c r="DX29" s="218"/>
      <c r="DY29" s="449"/>
      <c r="DZ29" s="449"/>
      <c r="EA29" s="449"/>
      <c r="EB29" s="449"/>
      <c r="EC29" s="449"/>
      <c r="ED29" s="449"/>
      <c r="EE29" s="449"/>
      <c r="EF29" s="449"/>
      <c r="EG29" s="449"/>
      <c r="EH29" s="449"/>
      <c r="EI29" s="449"/>
      <c r="EJ29" s="449"/>
      <c r="EK29" s="449"/>
      <c r="EL29" s="449"/>
      <c r="EM29" s="449"/>
      <c r="EN29" s="449"/>
      <c r="EO29" s="449"/>
      <c r="EP29" s="449"/>
      <c r="EQ29" s="449"/>
      <c r="ER29" s="218"/>
      <c r="ES29" s="449"/>
      <c r="ET29" s="449"/>
      <c r="EU29" s="449"/>
      <c r="EV29" s="449"/>
      <c r="EW29" s="449"/>
      <c r="EX29" s="449"/>
      <c r="EY29" s="449"/>
      <c r="EZ29" s="449"/>
      <c r="FA29" s="449"/>
      <c r="FB29" s="449"/>
      <c r="FC29" s="449"/>
      <c r="FD29" s="449"/>
      <c r="FE29" s="449"/>
      <c r="FF29" s="449"/>
      <c r="FG29" s="449"/>
      <c r="FH29" s="449"/>
      <c r="FI29" s="449"/>
      <c r="FJ29" s="449"/>
      <c r="FK29" s="449"/>
    </row>
    <row r="30" spans="93:111" ht="15">
      <c r="CO30" s="79"/>
      <c r="CP30" s="80"/>
      <c r="CQ30" s="73"/>
      <c r="CR30" s="133"/>
      <c r="CS30" s="72"/>
      <c r="CT30" s="72"/>
      <c r="CU30" s="72"/>
      <c r="CV30" s="72"/>
      <c r="CW30" s="133"/>
      <c r="CX30" s="72"/>
      <c r="CY30" s="72"/>
      <c r="CZ30" s="74"/>
      <c r="DA30" s="72"/>
      <c r="DB30" s="133"/>
      <c r="DC30" s="79"/>
      <c r="DD30" s="80"/>
      <c r="DE30" s="524"/>
      <c r="DF30" s="524"/>
      <c r="DG30" s="81"/>
    </row>
  </sheetData>
  <sheetProtection/>
  <mergeCells count="246">
    <mergeCell ref="FM5:FT5"/>
    <mergeCell ref="FM7:FM8"/>
    <mergeCell ref="FN7:FN8"/>
    <mergeCell ref="FO7:FO8"/>
    <mergeCell ref="FP7:FP8"/>
    <mergeCell ref="FQ7:FQ8"/>
    <mergeCell ref="FR7:FR8"/>
    <mergeCell ref="FS7:FS8"/>
    <mergeCell ref="FI23:FJ23"/>
    <mergeCell ref="FT7:FT8"/>
    <mergeCell ref="FI21:FJ21"/>
    <mergeCell ref="FI15:FJ15"/>
    <mergeCell ref="FI17:FJ17"/>
    <mergeCell ref="FI11:FJ11"/>
    <mergeCell ref="EO15:EP15"/>
    <mergeCell ref="EO17:EP17"/>
    <mergeCell ref="FI19:FJ19"/>
    <mergeCell ref="EY19:EZ19"/>
    <mergeCell ref="EX22:EY22"/>
    <mergeCell ref="FC22:FD22"/>
    <mergeCell ref="EX18:EY18"/>
    <mergeCell ref="ES1:FK2"/>
    <mergeCell ref="FH5:FJ5"/>
    <mergeCell ref="FI7:FJ7"/>
    <mergeCell ref="DY1:EP2"/>
    <mergeCell ref="EN5:EP5"/>
    <mergeCell ref="EO7:EP7"/>
    <mergeCell ref="Y5:AF5"/>
    <mergeCell ref="Y7:Y8"/>
    <mergeCell ref="Z7:Z8"/>
    <mergeCell ref="AA7:AA8"/>
    <mergeCell ref="AB7:AB8"/>
    <mergeCell ref="AC7:AC8"/>
    <mergeCell ref="AD7:AD8"/>
    <mergeCell ref="B7:B8"/>
    <mergeCell ref="O5:V5"/>
    <mergeCell ref="O7:O8"/>
    <mergeCell ref="P7:P8"/>
    <mergeCell ref="Q7:Q8"/>
    <mergeCell ref="R7:R8"/>
    <mergeCell ref="S7:S8"/>
    <mergeCell ref="T7:T8"/>
    <mergeCell ref="B5:L5"/>
    <mergeCell ref="G7:I7"/>
    <mergeCell ref="J7:J8"/>
    <mergeCell ref="K7:K8"/>
    <mergeCell ref="L7:L8"/>
    <mergeCell ref="C7:C8"/>
    <mergeCell ref="D7:F7"/>
    <mergeCell ref="U7:U8"/>
    <mergeCell ref="V7:V8"/>
    <mergeCell ref="AE7:AE8"/>
    <mergeCell ref="AF7:AF8"/>
    <mergeCell ref="AO9:AP9"/>
    <mergeCell ref="AS8:AT8"/>
    <mergeCell ref="AY21:AZ21"/>
    <mergeCell ref="AY9:AZ9"/>
    <mergeCell ref="AN10:AO10"/>
    <mergeCell ref="AS13:AT13"/>
    <mergeCell ref="AY13:AZ13"/>
    <mergeCell ref="AN22:AO22"/>
    <mergeCell ref="AS22:AT22"/>
    <mergeCell ref="AN14:AO14"/>
    <mergeCell ref="AY15:AZ15"/>
    <mergeCell ref="AO17:AP17"/>
    <mergeCell ref="AY17:AZ17"/>
    <mergeCell ref="AN18:AO18"/>
    <mergeCell ref="AY19:AZ19"/>
    <mergeCell ref="AS15:AT15"/>
    <mergeCell ref="AO19:AP19"/>
    <mergeCell ref="AO11:AP11"/>
    <mergeCell ref="BG7:BG8"/>
    <mergeCell ref="BK5:BR5"/>
    <mergeCell ref="BH7:BH8"/>
    <mergeCell ref="BK7:BK8"/>
    <mergeCell ref="BL7:BL8"/>
    <mergeCell ref="BM7:BM8"/>
    <mergeCell ref="BO7:BO8"/>
    <mergeCell ref="AI1:AZ2"/>
    <mergeCell ref="AX5:AZ5"/>
    <mergeCell ref="AY7:AZ7"/>
    <mergeCell ref="BC5:BH5"/>
    <mergeCell ref="BC7:BC8"/>
    <mergeCell ref="AY11:AZ11"/>
    <mergeCell ref="BD7:BD8"/>
    <mergeCell ref="BE7:BE8"/>
    <mergeCell ref="BF7:BF8"/>
    <mergeCell ref="CJ7:CJ8"/>
    <mergeCell ref="CK7:CK8"/>
    <mergeCell ref="CL7:CL8"/>
    <mergeCell ref="BP7:BP8"/>
    <mergeCell ref="BQ7:BQ8"/>
    <mergeCell ref="BR7:BR8"/>
    <mergeCell ref="CA7:CA8"/>
    <mergeCell ref="BU5:CB5"/>
    <mergeCell ref="BU7:BU8"/>
    <mergeCell ref="BV7:BV8"/>
    <mergeCell ref="BW7:BW8"/>
    <mergeCell ref="BX7:BX8"/>
    <mergeCell ref="BY7:BY8"/>
    <mergeCell ref="BZ7:BZ8"/>
    <mergeCell ref="CB7:CB8"/>
    <mergeCell ref="CO1:DF2"/>
    <mergeCell ref="DD5:DF5"/>
    <mergeCell ref="DE7:DF7"/>
    <mergeCell ref="DE9:DF9"/>
    <mergeCell ref="CE5:CL5"/>
    <mergeCell ref="CE7:CE8"/>
    <mergeCell ref="CF7:CF8"/>
    <mergeCell ref="CG7:CG8"/>
    <mergeCell ref="CH7:CH8"/>
    <mergeCell ref="CI7:CI8"/>
    <mergeCell ref="DE30:DF30"/>
    <mergeCell ref="DI5:DV5"/>
    <mergeCell ref="DK7:DM7"/>
    <mergeCell ref="DN7:DP7"/>
    <mergeCell ref="DQ7:DS7"/>
    <mergeCell ref="DT7:DT8"/>
    <mergeCell ref="DU7:DU8"/>
    <mergeCell ref="DV7:DV8"/>
    <mergeCell ref="DE11:DF11"/>
    <mergeCell ref="DE13:DF13"/>
    <mergeCell ref="DE15:DF15"/>
    <mergeCell ref="DE17:DF17"/>
    <mergeCell ref="CU17:CV17"/>
    <mergeCell ref="CT18:CU18"/>
    <mergeCell ref="CU19:CV19"/>
    <mergeCell ref="CT22:CU22"/>
    <mergeCell ref="DE19:DF19"/>
    <mergeCell ref="DE21:DF21"/>
    <mergeCell ref="GD5:GD11"/>
    <mergeCell ref="FV2:GY3"/>
    <mergeCell ref="DI7:DI8"/>
    <mergeCell ref="DJ7:DJ8"/>
    <mergeCell ref="EO11:EP11"/>
    <mergeCell ref="EO19:EP19"/>
    <mergeCell ref="EO13:EP13"/>
    <mergeCell ref="FI9:FJ9"/>
    <mergeCell ref="EO9:EP9"/>
    <mergeCell ref="FI13:FJ13"/>
    <mergeCell ref="GG10:GG11"/>
    <mergeCell ref="GE5:GE9"/>
    <mergeCell ref="GF5:GF11"/>
    <mergeCell ref="GG5:GG9"/>
    <mergeCell ref="GY5:GY11"/>
    <mergeCell ref="GM10:GM11"/>
    <mergeCell ref="GO10:GO11"/>
    <mergeCell ref="GM5:GM9"/>
    <mergeCell ref="GN5:GN11"/>
    <mergeCell ref="GO5:GO9"/>
    <mergeCell ref="GW5:GW11"/>
    <mergeCell ref="GX5:GX11"/>
    <mergeCell ref="GS10:GS11"/>
    <mergeCell ref="GR5:GR11"/>
    <mergeCell ref="GE10:GE11"/>
    <mergeCell ref="GU10:GU11"/>
    <mergeCell ref="GU5:GU9"/>
    <mergeCell ref="GK10:GK11"/>
    <mergeCell ref="GJ5:GJ11"/>
    <mergeCell ref="GK5:GK9"/>
    <mergeCell ref="GL5:GL11"/>
    <mergeCell ref="GI10:GI11"/>
    <mergeCell ref="GH5:GH11"/>
    <mergeCell ref="GI5:GI9"/>
    <mergeCell ref="GV5:GV11"/>
    <mergeCell ref="GQ10:GQ11"/>
    <mergeCell ref="GP5:GP11"/>
    <mergeCell ref="GQ5:GQ9"/>
    <mergeCell ref="GS5:GS9"/>
    <mergeCell ref="GT5:GT11"/>
    <mergeCell ref="GV12:GW12"/>
    <mergeCell ref="GX12:GY12"/>
    <mergeCell ref="GV13:GW13"/>
    <mergeCell ref="GX13:GY13"/>
    <mergeCell ref="GV14:GW14"/>
    <mergeCell ref="GX14:GY14"/>
    <mergeCell ref="GV15:GW15"/>
    <mergeCell ref="GX15:GY15"/>
    <mergeCell ref="GV16:GW16"/>
    <mergeCell ref="GX16:GY16"/>
    <mergeCell ref="GV17:GW17"/>
    <mergeCell ref="GX17:GY17"/>
    <mergeCell ref="GV18:GW18"/>
    <mergeCell ref="GX18:GY18"/>
    <mergeCell ref="GV19:GW19"/>
    <mergeCell ref="GX19:GY19"/>
    <mergeCell ref="GV20:GW20"/>
    <mergeCell ref="GX20:GY20"/>
    <mergeCell ref="GV21:GW21"/>
    <mergeCell ref="GX21:GY21"/>
    <mergeCell ref="GV22:GW22"/>
    <mergeCell ref="GX22:GY22"/>
    <mergeCell ref="GV23:GW23"/>
    <mergeCell ref="GX23:GY23"/>
    <mergeCell ref="GV27:GW27"/>
    <mergeCell ref="GX27:GY27"/>
    <mergeCell ref="GV24:GW24"/>
    <mergeCell ref="GX24:GY24"/>
    <mergeCell ref="FV5:FV11"/>
    <mergeCell ref="FW5:FW9"/>
    <mergeCell ref="FX5:FX11"/>
    <mergeCell ref="FY5:FY9"/>
    <mergeCell ref="FW10:FW11"/>
    <mergeCell ref="FY10:FY11"/>
    <mergeCell ref="FZ5:FZ11"/>
    <mergeCell ref="GA5:GA9"/>
    <mergeCell ref="GB5:GB11"/>
    <mergeCell ref="GC5:GC9"/>
    <mergeCell ref="GA10:GA11"/>
    <mergeCell ref="GC10:GC11"/>
    <mergeCell ref="EI15:EJ15"/>
    <mergeCell ref="AY23:AZ23"/>
    <mergeCell ref="AY25:AZ25"/>
    <mergeCell ref="CY8:CZ8"/>
    <mergeCell ref="CU9:CV9"/>
    <mergeCell ref="CT10:CU10"/>
    <mergeCell ref="CU11:CV11"/>
    <mergeCell ref="CY13:CZ13"/>
    <mergeCell ref="CT14:CU14"/>
    <mergeCell ref="CY15:CZ15"/>
    <mergeCell ref="EO23:EP23"/>
    <mergeCell ref="CY22:CZ22"/>
    <mergeCell ref="DE23:DF23"/>
    <mergeCell ref="DE25:DF25"/>
    <mergeCell ref="EI8:EJ8"/>
    <mergeCell ref="EE9:EF9"/>
    <mergeCell ref="ED10:EE10"/>
    <mergeCell ref="EE11:EF11"/>
    <mergeCell ref="EI13:EJ13"/>
    <mergeCell ref="ED14:EE14"/>
    <mergeCell ref="EE17:EF17"/>
    <mergeCell ref="ED18:EE18"/>
    <mergeCell ref="EE19:EF19"/>
    <mergeCell ref="ED22:EE22"/>
    <mergeCell ref="EI22:EJ22"/>
    <mergeCell ref="EO21:EP21"/>
    <mergeCell ref="FI25:FJ25"/>
    <mergeCell ref="EO25:EP25"/>
    <mergeCell ref="FC8:FD8"/>
    <mergeCell ref="EY9:EZ9"/>
    <mergeCell ref="EX10:EY10"/>
    <mergeCell ref="EY11:EZ11"/>
    <mergeCell ref="FC13:FD13"/>
    <mergeCell ref="EX14:EY14"/>
    <mergeCell ref="FC15:FD15"/>
    <mergeCell ref="EY17:EZ17"/>
  </mergeCells>
  <printOptions/>
  <pageMargins left="0.2362204724409449" right="0" top="0.984251968503937" bottom="0.984251968503937" header="0.5118110236220472" footer="0.5118110236220472"/>
  <pageSetup horizontalDpi="300" verticalDpi="300" orientation="landscape" paperSize="9" r:id="rId1"/>
  <rowBreaks count="1" manualBreakCount="1">
    <brk id="44" max="255" man="1"/>
  </rowBreaks>
  <colBreaks count="13" manualBreakCount="13">
    <brk id="13" max="65535" man="1"/>
    <brk id="23" max="65535" man="1"/>
    <brk id="33" max="24" man="1"/>
    <brk id="53" max="24" man="1"/>
    <brk id="61" max="24" man="1"/>
    <brk id="71" max="24" man="1"/>
    <brk id="81" max="24" man="1"/>
    <brk id="91" max="24" man="1"/>
    <brk id="111" max="24" man="1"/>
    <brk id="127" max="24" man="1"/>
    <brk id="147" max="24" man="1"/>
    <brk id="167" max="24" man="1"/>
    <brk id="177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N26"/>
  <sheetViews>
    <sheetView showGridLines="0" tabSelected="1" zoomScalePageLayoutView="0" workbookViewId="0" topLeftCell="A1">
      <selection activeCell="AP15" sqref="AP15"/>
    </sheetView>
  </sheetViews>
  <sheetFormatPr defaultColWidth="9.140625" defaultRowHeight="12.75"/>
  <cols>
    <col min="1" max="1" width="23.7109375" style="0" customWidth="1"/>
    <col min="2" max="27" width="3.7109375" style="0" customWidth="1"/>
    <col min="28" max="31" width="3.28125" style="0" customWidth="1"/>
    <col min="33" max="40" width="5.7109375" style="0" hidden="1" customWidth="1"/>
    <col min="41" max="42" width="5.7109375" style="0" customWidth="1"/>
  </cols>
  <sheetData>
    <row r="2" spans="1:31" ht="12.75">
      <c r="A2" s="613" t="s">
        <v>74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</row>
    <row r="3" spans="1:31" ht="12.75">
      <c r="A3" s="614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</row>
    <row r="4" spans="1:31" ht="21.75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4" ht="12.75" customHeight="1">
      <c r="A5" s="578" t="s">
        <v>1</v>
      </c>
      <c r="B5" s="595" t="s">
        <v>38</v>
      </c>
      <c r="C5" s="596"/>
      <c r="D5" s="591" t="s">
        <v>28</v>
      </c>
      <c r="E5" s="592"/>
      <c r="F5" s="581" t="s">
        <v>32</v>
      </c>
      <c r="G5" s="582"/>
      <c r="H5" s="591" t="s">
        <v>39</v>
      </c>
      <c r="I5" s="592"/>
      <c r="J5" s="581" t="s">
        <v>33</v>
      </c>
      <c r="K5" s="582"/>
      <c r="L5" s="591" t="s">
        <v>34</v>
      </c>
      <c r="M5" s="592"/>
      <c r="N5" s="581" t="s">
        <v>40</v>
      </c>
      <c r="O5" s="582"/>
      <c r="P5" s="591" t="s">
        <v>35</v>
      </c>
      <c r="Q5" s="592"/>
      <c r="R5" s="581" t="s">
        <v>41</v>
      </c>
      <c r="S5" s="582"/>
      <c r="T5" s="591" t="s">
        <v>24</v>
      </c>
      <c r="U5" s="592"/>
      <c r="V5" s="581" t="s">
        <v>47</v>
      </c>
      <c r="W5" s="582"/>
      <c r="X5" s="591" t="s">
        <v>48</v>
      </c>
      <c r="Y5" s="592"/>
      <c r="Z5" s="581" t="s">
        <v>42</v>
      </c>
      <c r="AA5" s="582"/>
      <c r="AB5" s="604" t="s">
        <v>43</v>
      </c>
      <c r="AC5" s="607" t="s">
        <v>44</v>
      </c>
      <c r="AD5" s="608" t="s">
        <v>45</v>
      </c>
      <c r="AE5" s="607" t="s">
        <v>46</v>
      </c>
      <c r="AH5" s="612"/>
    </row>
    <row r="6" spans="1:34" ht="12.75">
      <c r="A6" s="579"/>
      <c r="B6" s="595"/>
      <c r="C6" s="596"/>
      <c r="D6" s="591"/>
      <c r="E6" s="592"/>
      <c r="F6" s="581"/>
      <c r="G6" s="582"/>
      <c r="H6" s="591"/>
      <c r="I6" s="592"/>
      <c r="J6" s="581"/>
      <c r="K6" s="582"/>
      <c r="L6" s="591"/>
      <c r="M6" s="592"/>
      <c r="N6" s="581"/>
      <c r="O6" s="582"/>
      <c r="P6" s="591"/>
      <c r="Q6" s="592"/>
      <c r="R6" s="581"/>
      <c r="S6" s="582"/>
      <c r="T6" s="591"/>
      <c r="U6" s="592"/>
      <c r="V6" s="581"/>
      <c r="W6" s="582"/>
      <c r="X6" s="591"/>
      <c r="Y6" s="592"/>
      <c r="Z6" s="581"/>
      <c r="AA6" s="582"/>
      <c r="AB6" s="604"/>
      <c r="AC6" s="607"/>
      <c r="AD6" s="608"/>
      <c r="AE6" s="607"/>
      <c r="AH6" s="612"/>
    </row>
    <row r="7" spans="1:31" ht="12.75">
      <c r="A7" s="579"/>
      <c r="B7" s="595"/>
      <c r="C7" s="596"/>
      <c r="D7" s="591"/>
      <c r="E7" s="592"/>
      <c r="F7" s="581"/>
      <c r="G7" s="582"/>
      <c r="H7" s="591"/>
      <c r="I7" s="592"/>
      <c r="J7" s="581"/>
      <c r="K7" s="582"/>
      <c r="L7" s="591"/>
      <c r="M7" s="592"/>
      <c r="N7" s="581"/>
      <c r="O7" s="582"/>
      <c r="P7" s="591"/>
      <c r="Q7" s="592"/>
      <c r="R7" s="581"/>
      <c r="S7" s="582"/>
      <c r="T7" s="591"/>
      <c r="U7" s="592"/>
      <c r="V7" s="581"/>
      <c r="W7" s="582"/>
      <c r="X7" s="591"/>
      <c r="Y7" s="592"/>
      <c r="Z7" s="581"/>
      <c r="AA7" s="582"/>
      <c r="AB7" s="604"/>
      <c r="AC7" s="607"/>
      <c r="AD7" s="608"/>
      <c r="AE7" s="607"/>
    </row>
    <row r="8" spans="1:31" ht="13.5" thickBot="1">
      <c r="A8" s="579"/>
      <c r="B8" s="597"/>
      <c r="C8" s="598"/>
      <c r="D8" s="593"/>
      <c r="E8" s="594"/>
      <c r="F8" s="583"/>
      <c r="G8" s="584"/>
      <c r="H8" s="593"/>
      <c r="I8" s="594"/>
      <c r="J8" s="583"/>
      <c r="K8" s="584"/>
      <c r="L8" s="593"/>
      <c r="M8" s="594"/>
      <c r="N8" s="583"/>
      <c r="O8" s="584"/>
      <c r="P8" s="593"/>
      <c r="Q8" s="594"/>
      <c r="R8" s="583"/>
      <c r="S8" s="584"/>
      <c r="T8" s="593"/>
      <c r="U8" s="594"/>
      <c r="V8" s="583"/>
      <c r="W8" s="584"/>
      <c r="X8" s="593"/>
      <c r="Y8" s="594"/>
      <c r="Z8" s="583"/>
      <c r="AA8" s="584"/>
      <c r="AB8" s="604"/>
      <c r="AC8" s="607"/>
      <c r="AD8" s="608"/>
      <c r="AE8" s="607"/>
    </row>
    <row r="9" spans="1:31" ht="19.5" customHeight="1">
      <c r="A9" s="579"/>
      <c r="B9" s="585" t="s">
        <v>23</v>
      </c>
      <c r="C9" s="587" t="s">
        <v>22</v>
      </c>
      <c r="D9" s="576" t="s">
        <v>23</v>
      </c>
      <c r="E9" s="589" t="s">
        <v>22</v>
      </c>
      <c r="F9" s="585" t="s">
        <v>23</v>
      </c>
      <c r="G9" s="574" t="s">
        <v>22</v>
      </c>
      <c r="H9" s="576" t="s">
        <v>23</v>
      </c>
      <c r="I9" s="589" t="s">
        <v>22</v>
      </c>
      <c r="J9" s="585" t="s">
        <v>23</v>
      </c>
      <c r="K9" s="574" t="s">
        <v>22</v>
      </c>
      <c r="L9" s="576" t="s">
        <v>23</v>
      </c>
      <c r="M9" s="589" t="s">
        <v>22</v>
      </c>
      <c r="N9" s="585" t="s">
        <v>23</v>
      </c>
      <c r="O9" s="574" t="s">
        <v>22</v>
      </c>
      <c r="P9" s="576" t="s">
        <v>23</v>
      </c>
      <c r="Q9" s="589" t="s">
        <v>22</v>
      </c>
      <c r="R9" s="585" t="s">
        <v>23</v>
      </c>
      <c r="S9" s="574" t="s">
        <v>22</v>
      </c>
      <c r="T9" s="576" t="s">
        <v>23</v>
      </c>
      <c r="U9" s="589" t="s">
        <v>22</v>
      </c>
      <c r="V9" s="585" t="s">
        <v>23</v>
      </c>
      <c r="W9" s="574" t="s">
        <v>22</v>
      </c>
      <c r="X9" s="576" t="s">
        <v>23</v>
      </c>
      <c r="Y9" s="589" t="s">
        <v>22</v>
      </c>
      <c r="Z9" s="585"/>
      <c r="AA9" s="574" t="s">
        <v>22</v>
      </c>
      <c r="AB9" s="604"/>
      <c r="AC9" s="607"/>
      <c r="AD9" s="608"/>
      <c r="AE9" s="607"/>
    </row>
    <row r="10" spans="1:31" ht="19.5" customHeight="1" thickBot="1">
      <c r="A10" s="580"/>
      <c r="B10" s="586"/>
      <c r="C10" s="588"/>
      <c r="D10" s="577"/>
      <c r="E10" s="590"/>
      <c r="F10" s="599"/>
      <c r="G10" s="575"/>
      <c r="H10" s="601"/>
      <c r="I10" s="600"/>
      <c r="J10" s="599"/>
      <c r="K10" s="575"/>
      <c r="L10" s="577"/>
      <c r="M10" s="590"/>
      <c r="N10" s="599"/>
      <c r="O10" s="575"/>
      <c r="P10" s="577"/>
      <c r="Q10" s="590"/>
      <c r="R10" s="599"/>
      <c r="S10" s="575"/>
      <c r="T10" s="577"/>
      <c r="U10" s="590"/>
      <c r="V10" s="599"/>
      <c r="W10" s="575"/>
      <c r="X10" s="577"/>
      <c r="Y10" s="590"/>
      <c r="Z10" s="599"/>
      <c r="AA10" s="575"/>
      <c r="AB10" s="604"/>
      <c r="AC10" s="607"/>
      <c r="AD10" s="608"/>
      <c r="AE10" s="607"/>
    </row>
    <row r="11" spans="1:40" ht="18" customHeight="1" thickBot="1">
      <c r="A11" s="43" t="str">
        <f>'ULAZNI PODACI'!B5</f>
        <v>ŠTEFANEC</v>
      </c>
      <c r="B11" s="141">
        <f>INDEX('SKOK S MJESTA'!$J$6:$J$18,MATCH(A11,'SKOK S MJESTA'!$B$6:$B$18,))</f>
        <v>5</v>
      </c>
      <c r="C11" s="142">
        <f>INDEX('SKOK S MJESTA'!$K$6:$K$18,MATCH(A11,'SKOK S MJESTA'!$B$6:$B$18,))</f>
        <v>18</v>
      </c>
      <c r="D11" s="143">
        <f>INDEX('HODANJE NA ŠTAKAMA'!$G$6:$G$18,MATCH(A11,'HODANJE NA ŠTAKAMA'!$B$6:$B$18,))</f>
        <v>9</v>
      </c>
      <c r="E11" s="144">
        <f>INDEX('HODANJE NA ŠTAKAMA'!$H$6:$H$18,MATCH(A11,'HODANJE NA ŠTAKAMA'!$B$6:$B$18,))</f>
        <v>10</v>
      </c>
      <c r="F11" s="145">
        <f>INDEX('SASTAVLJANJE PLUGA'!$G$6:$G$18,MATCH(A11,'SASTAVLJANJE PLUGA'!$B$6:$B$18,))</f>
        <v>10</v>
      </c>
      <c r="G11" s="146">
        <f>INDEX('SASTAVLJANJE PLUGA'!$H$6:$H$18,MATCH(A11,'SASTAVLJANJE PLUGA'!$B$6:$B$18,))</f>
        <v>8</v>
      </c>
      <c r="H11" s="141" t="str">
        <f>IF(ISERROR(AG11),"0",AG11)</f>
        <v>3.</v>
      </c>
      <c r="I11" s="337">
        <f>IF(ISERROR(AH11),"0",AH11)</f>
        <v>23</v>
      </c>
      <c r="J11" s="141">
        <f>INDEX('PENJANJE NA STUP'!$E$6:$E$18,MATCH(A11,'PENJANJE NA STUP'!$B$6:$B$18,))</f>
        <v>7</v>
      </c>
      <c r="K11" s="142">
        <f>INDEX('PENJANJE NA STUP'!$F$6:$F$18,MATCH(A11,'PENJANJE NA STUP'!$B$6:$B$18,))</f>
        <v>14</v>
      </c>
      <c r="L11" s="145">
        <f>INDEX('NOŠENJE KOŠARE NA GLAVI'!$G$6:$G$18,MATCH(A11,'NOŠENJE KOŠARE NA GLAVI'!$B$6:$B$18,))</f>
        <v>7</v>
      </c>
      <c r="M11" s="146">
        <f>INDEX('NOŠENJE KOŠARE NA GLAVI'!$H$6:$H$18,MATCH(A11,'NOŠENJE KOŠARE NA GLAVI'!$B$6:$B$18,))</f>
        <v>14</v>
      </c>
      <c r="N11" s="145">
        <f>INDEX('TRČANJE U VREČI'!$G$6:$G$18,MATCH(A11,'TRČANJE U VREČI'!$B$6:$B$18,))</f>
        <v>4</v>
      </c>
      <c r="O11" s="146">
        <f>INDEX('TRČANJE U VREČI'!$H$6:$H$18,MATCH(A11,'TRČANJE U VREČI'!$B$6:$B$18,))</f>
        <v>20</v>
      </c>
      <c r="P11" s="145">
        <f>INDEX('VOŽNJA ŽIVIH TAČKI'!$G$6:$G$18,MATCH(A11,'VOŽNJA ŽIVIH TAČKI'!$B$6:$B$18,))</f>
        <v>8</v>
      </c>
      <c r="Q11" s="146">
        <f>INDEX('VOŽNJA ŽIVIH TAČKI'!$H$6:$H$18,MATCH(A11,'VOŽNJA ŽIVIH TAČKI'!$B$6:$B$18,))</f>
        <v>12</v>
      </c>
      <c r="R11" s="141" t="str">
        <f>IF(ISERROR(AI11),"0",AI11)</f>
        <v>10.</v>
      </c>
      <c r="S11" s="337">
        <f>IF(ISERROR(AJ11),"0",AJ11)</f>
        <v>8</v>
      </c>
      <c r="T11" s="145">
        <f>INDEX('BACANJE KAMENA S RAMENA'!$M$6:$M$18,MATCH(A11,'BACANJE KAMENA S RAMENA'!$B$6:$B$18,))</f>
        <v>8</v>
      </c>
      <c r="U11" s="146">
        <f>INDEX('BACANJE KAMENA S RAMENA'!$N$6:$N$18,MATCH(A11,'BACANJE KAMENA S RAMENA'!$B$6:$B$18,))</f>
        <v>12</v>
      </c>
      <c r="V11" s="145" t="str">
        <f>IF(ISERROR(AK11),"0",AK11)</f>
        <v>3.</v>
      </c>
      <c r="W11" s="146">
        <f>IF(ISERROR(AL11),"0",AL11)</f>
        <v>23</v>
      </c>
      <c r="X11" s="145" t="str">
        <f>IF(ISERROR(AM11),"0",AM11)</f>
        <v>8.</v>
      </c>
      <c r="Y11" s="146">
        <f>IF(ISERROR(AN11),"0",AN11)</f>
        <v>12</v>
      </c>
      <c r="Z11" s="145"/>
      <c r="AA11" s="146">
        <f>INDEX('MUZIKANTI SEOSKIH IGARA'!$H$6:$H$30,MATCH(A11,'MUZIKANTI SEOSKIH IGARA'!$B$6:$B$30,))</f>
        <v>30</v>
      </c>
      <c r="AB11" s="605">
        <f>SUM(C11+E11+G11+I11+K11+M11+O11+Q11+S11+U11+W11+Y11+AA11)</f>
        <v>204</v>
      </c>
      <c r="AC11" s="606"/>
      <c r="AD11" s="602">
        <f aca="true" t="shared" si="0" ref="AD11:AD18">RANK(AB11,$AB$11:$AB$125,)</f>
        <v>7</v>
      </c>
      <c r="AE11" s="603"/>
      <c r="AG11" s="141" t="str">
        <f>INDEX('POTEZANJE ŠTAPA'!$X$7:$X$33,MATCH(A11,'POTEZANJE ŠTAPA'!$Y$7:$Y$33,))</f>
        <v>3.</v>
      </c>
      <c r="AH11" s="337">
        <f>INDEX('POTEZANJE ŠTAPA'!$AA$7:$AA$33,MATCH(A11,'POTEZANJE ŠTAPA'!$Y$7:$Y$33,))</f>
        <v>23</v>
      </c>
      <c r="AI11" s="141" t="str">
        <f>INDEX(BIKOVANJE!$T$7:$T$30,MATCH(A11,BIKOVANJE!$U$7:$U$30,))</f>
        <v>10.</v>
      </c>
      <c r="AJ11" s="337">
        <f>INDEX(BIKOVANJE!$W$7:$W$30,MATCH(A11,BIKOVANJE!$U$7:$U$30,))</f>
        <v>8</v>
      </c>
      <c r="AK11" s="145" t="str">
        <f>INDEX('POTEZANJE UŽETA ŽENE'!$T$7:$T$30,MATCH(A11,'POTEZANJE UŽETA ŽENE'!$U$7:$U$30,))</f>
        <v>3.</v>
      </c>
      <c r="AL11" s="146">
        <f>INDEX('POTEZANJE UŽETA ŽENE'!$W$7:$W$30,MATCH(A11,'POTEZANJE UŽETA ŽENE'!$U$7:$U$30,))</f>
        <v>23</v>
      </c>
      <c r="AM11" s="145" t="str">
        <f>INDEX('POTEZANJE UŽETA MUŠKI'!$T$7:$T$30,MATCH(A11,'POTEZANJE UŽETA MUŠKI'!$U$7:$U$30,))</f>
        <v>8.</v>
      </c>
      <c r="AN11" s="146">
        <f>INDEX('POTEZANJE UŽETA MUŠKI'!$W$7:$W$30,MATCH(A11,'POTEZANJE UŽETA MUŠKI'!$U$7:$U$30,))</f>
        <v>12</v>
      </c>
    </row>
    <row r="12" spans="1:40" ht="18" customHeight="1" thickBot="1" thickTop="1">
      <c r="A12" s="43" t="str">
        <f>'ULAZNI PODACI'!B6</f>
        <v>GORNJI BOGIČEVCI</v>
      </c>
      <c r="B12" s="141">
        <f>INDEX('SKOK S MJESTA'!$J$6:$J$18,MATCH(A12,'SKOK S MJESTA'!$B$6:$B$18,))</f>
        <v>10</v>
      </c>
      <c r="C12" s="142">
        <f>INDEX('SKOK S MJESTA'!$K$6:$K$18,MATCH(A12,'SKOK S MJESTA'!$B$6:$B$18,))</f>
        <v>8</v>
      </c>
      <c r="D12" s="143">
        <f>INDEX('HODANJE NA ŠTAKAMA'!$G$6:$G$18,MATCH(A12,'HODANJE NA ŠTAKAMA'!$B$6:$B$18,))</f>
        <v>8</v>
      </c>
      <c r="E12" s="144">
        <f>INDEX('HODANJE NA ŠTAKAMA'!$H$6:$H$18,MATCH(A12,'HODANJE NA ŠTAKAMA'!$B$6:$B$18,))</f>
        <v>12</v>
      </c>
      <c r="F12" s="145">
        <f>INDEX('SASTAVLJANJE PLUGA'!$G$6:$G$18,MATCH(A12,'SASTAVLJANJE PLUGA'!$B$6:$B$18,))</f>
        <v>4</v>
      </c>
      <c r="G12" s="146">
        <f>INDEX('SASTAVLJANJE PLUGA'!$H$6:$H$18,MATCH(A12,'SASTAVLJANJE PLUGA'!$B$6:$B$18,))</f>
        <v>20</v>
      </c>
      <c r="H12" s="141" t="str">
        <f aca="true" t="shared" si="1" ref="H12:H18">IF(ISERROR(AG12),"0",AG12)</f>
        <v>9.</v>
      </c>
      <c r="I12" s="337">
        <f aca="true" t="shared" si="2" ref="I12:I18">IF(ISERROR(AH12),"0",AH12)</f>
        <v>10</v>
      </c>
      <c r="J12" s="141" t="str">
        <f>INDEX('PENJANJE NA STUP'!$E$6:$E$18,MATCH(A12,'PENJANJE NA STUP'!$B$6:$B$18,))</f>
        <v>-</v>
      </c>
      <c r="K12" s="142">
        <f>INDEX('PENJANJE NA STUP'!$F$6:$F$18,MATCH(A12,'PENJANJE NA STUP'!$B$6:$B$18,))</f>
        <v>2</v>
      </c>
      <c r="L12" s="145">
        <f>INDEX('NOŠENJE KOŠARE NA GLAVI'!$G$6:$G$18,MATCH(A12,'NOŠENJE KOŠARE NA GLAVI'!$B$6:$B$18,))</f>
        <v>1</v>
      </c>
      <c r="M12" s="146">
        <f>INDEX('NOŠENJE KOŠARE NA GLAVI'!$H$6:$H$18,MATCH(A12,'NOŠENJE KOŠARE NA GLAVI'!$B$6:$B$18,))</f>
        <v>30</v>
      </c>
      <c r="N12" s="145">
        <f>INDEX('TRČANJE U VREČI'!$G$6:$G$18,MATCH(A12,'TRČANJE U VREČI'!$B$6:$B$18,))</f>
        <v>7</v>
      </c>
      <c r="O12" s="146">
        <f>INDEX('TRČANJE U VREČI'!$H$6:$H$18,MATCH(A12,'TRČANJE U VREČI'!$B$6:$B$18,))</f>
        <v>14</v>
      </c>
      <c r="P12" s="145">
        <f>INDEX('VOŽNJA ŽIVIH TAČKI'!$G$6:$G$18,MATCH(A12,'VOŽNJA ŽIVIH TAČKI'!$B$6:$B$18,))</f>
        <v>10</v>
      </c>
      <c r="Q12" s="146">
        <f>INDEX('VOŽNJA ŽIVIH TAČKI'!$H$6:$H$18,MATCH(A12,'VOŽNJA ŽIVIH TAČKI'!$B$6:$B$18,))</f>
        <v>8</v>
      </c>
      <c r="R12" s="141" t="str">
        <f aca="true" t="shared" si="3" ref="R12:R18">IF(ISERROR(AI12),"0",AI12)</f>
        <v>6.</v>
      </c>
      <c r="S12" s="337">
        <f aca="true" t="shared" si="4" ref="S12:S18">IF(ISERROR(AJ12),"0",AJ12)</f>
        <v>16</v>
      </c>
      <c r="T12" s="145">
        <f>INDEX('BACANJE KAMENA S RAMENA'!$M$6:$M$18,MATCH(A12,'BACANJE KAMENA S RAMENA'!$B$6:$B$18,))</f>
        <v>10</v>
      </c>
      <c r="U12" s="146">
        <f>INDEX('BACANJE KAMENA S RAMENA'!$N$6:$N$18,MATCH(A12,'BACANJE KAMENA S RAMENA'!$B$6:$B$18,))</f>
        <v>8</v>
      </c>
      <c r="V12" s="145" t="str">
        <f aca="true" t="shared" si="5" ref="V12:V18">IF(ISERROR(AK12),"0",AK12)</f>
        <v>10.</v>
      </c>
      <c r="W12" s="146">
        <f aca="true" t="shared" si="6" ref="W12:W18">IF(ISERROR(AL12),"0",AL12)</f>
        <v>8</v>
      </c>
      <c r="X12" s="145" t="str">
        <f aca="true" t="shared" si="7" ref="X12:X18">IF(ISERROR(AM12),"0",AM12)</f>
        <v>9.</v>
      </c>
      <c r="Y12" s="146">
        <f aca="true" t="shared" si="8" ref="Y12:Y18">IF(ISERROR(AN12),"0",AN12)</f>
        <v>10</v>
      </c>
      <c r="Z12" s="145"/>
      <c r="AA12" s="146">
        <f>INDEX('MUZIKANTI SEOSKIH IGARA'!$H$6:$H$30,MATCH(A12,'MUZIKANTI SEOSKIH IGARA'!$B$6:$B$30,))</f>
        <v>30</v>
      </c>
      <c r="AB12" s="605">
        <f aca="true" t="shared" si="9" ref="AB12:AB17">SUM(C12+E12+G12+I12+K12+M12+O12+Q12+S12+U12+W12+Y12+AA12)</f>
        <v>176</v>
      </c>
      <c r="AC12" s="606"/>
      <c r="AD12" s="602">
        <f t="shared" si="0"/>
        <v>9</v>
      </c>
      <c r="AE12" s="603"/>
      <c r="AG12" s="141" t="str">
        <f>INDEX('POTEZANJE ŠTAPA'!$X$7:$X$33,MATCH(A12,'POTEZANJE ŠTAPA'!$Y$7:$Y$33,))</f>
        <v>9.</v>
      </c>
      <c r="AH12" s="337">
        <f>INDEX('POTEZANJE ŠTAPA'!$AA$7:$AA$33,MATCH(A12,'POTEZANJE ŠTAPA'!$Y$7:$Y$33,))</f>
        <v>10</v>
      </c>
      <c r="AI12" s="141" t="str">
        <f>INDEX(BIKOVANJE!$T$7:$T$30,MATCH(A12,BIKOVANJE!$U$7:$U$30,))</f>
        <v>6.</v>
      </c>
      <c r="AJ12" s="337">
        <f>INDEX(BIKOVANJE!$W$7:$W$30,MATCH(A12,BIKOVANJE!$U$7:$U$30,))</f>
        <v>16</v>
      </c>
      <c r="AK12" s="145" t="str">
        <f>INDEX('POTEZANJE UŽETA ŽENE'!$T$7:$T$30,MATCH(A12,'POTEZANJE UŽETA ŽENE'!$U$7:$U$30,))</f>
        <v>10.</v>
      </c>
      <c r="AL12" s="146">
        <f>INDEX('POTEZANJE UŽETA ŽENE'!$W$7:$W$30,MATCH(A12,'POTEZANJE UŽETA ŽENE'!$U$7:$U$30,))</f>
        <v>8</v>
      </c>
      <c r="AM12" s="145" t="str">
        <f>INDEX('POTEZANJE UŽETA MUŠKI'!$T$7:$T$30,MATCH(A12,'POTEZANJE UŽETA MUŠKI'!$U$7:$U$30,))</f>
        <v>9.</v>
      </c>
      <c r="AN12" s="146">
        <f>INDEX('POTEZANJE UŽETA MUŠKI'!$W$7:$W$30,MATCH(A12,'POTEZANJE UŽETA MUŠKI'!$U$7:$U$30,))</f>
        <v>10</v>
      </c>
    </row>
    <row r="13" spans="1:40" ht="18" customHeight="1" thickBot="1" thickTop="1">
      <c r="A13" s="43" t="str">
        <f>'ULAZNI PODACI'!B7</f>
        <v>JALKOVEC</v>
      </c>
      <c r="B13" s="141">
        <f>INDEX('SKOK S MJESTA'!$J$6:$J$18,MATCH(A13,'SKOK S MJESTA'!$B$6:$B$18,))</f>
        <v>6</v>
      </c>
      <c r="C13" s="142">
        <f>INDEX('SKOK S MJESTA'!$K$6:$K$18,MATCH(A13,'SKOK S MJESTA'!$B$6:$B$18,))</f>
        <v>16</v>
      </c>
      <c r="D13" s="143">
        <f>INDEX('HODANJE NA ŠTAKAMA'!$G$6:$G$18,MATCH(A13,'HODANJE NA ŠTAKAMA'!$B$6:$B$18,))</f>
        <v>7</v>
      </c>
      <c r="E13" s="144">
        <f>INDEX('HODANJE NA ŠTAKAMA'!$H$6:$H$18,MATCH(A13,'HODANJE NA ŠTAKAMA'!$B$6:$B$18,))</f>
        <v>14</v>
      </c>
      <c r="F13" s="145">
        <f>INDEX('SASTAVLJANJE PLUGA'!$G$6:$G$18,MATCH(A13,'SASTAVLJANJE PLUGA'!$B$6:$B$18,))</f>
        <v>9</v>
      </c>
      <c r="G13" s="146">
        <f>INDEX('SASTAVLJANJE PLUGA'!$H$6:$H$18,MATCH(A13,'SASTAVLJANJE PLUGA'!$B$6:$B$18,))</f>
        <v>10</v>
      </c>
      <c r="H13" s="141" t="str">
        <f t="shared" si="1"/>
        <v>10.</v>
      </c>
      <c r="I13" s="337">
        <f t="shared" si="2"/>
        <v>8</v>
      </c>
      <c r="J13" s="141">
        <f>INDEX('PENJANJE NA STUP'!$E$6:$E$18,MATCH(A13,'PENJANJE NA STUP'!$B$6:$B$18,))</f>
        <v>6</v>
      </c>
      <c r="K13" s="142">
        <f>INDEX('PENJANJE NA STUP'!$F$6:$F$18,MATCH(A13,'PENJANJE NA STUP'!$B$6:$B$18,))</f>
        <v>16</v>
      </c>
      <c r="L13" s="145">
        <f>INDEX('NOŠENJE KOŠARE NA GLAVI'!$G$6:$G$18,MATCH(A13,'NOŠENJE KOŠARE NA GLAVI'!$B$6:$B$18,))</f>
        <v>9</v>
      </c>
      <c r="M13" s="146">
        <f>INDEX('NOŠENJE KOŠARE NA GLAVI'!$H$6:$H$18,MATCH(A13,'NOŠENJE KOŠARE NA GLAVI'!$B$6:$B$18,))</f>
        <v>10</v>
      </c>
      <c r="N13" s="145">
        <f>INDEX('TRČANJE U VREČI'!$G$6:$G$18,MATCH(A13,'TRČANJE U VREČI'!$B$6:$B$18,))</f>
        <v>2</v>
      </c>
      <c r="O13" s="146">
        <f>INDEX('TRČANJE U VREČI'!$H$6:$H$18,MATCH(A13,'TRČANJE U VREČI'!$B$6:$B$18,))</f>
        <v>25</v>
      </c>
      <c r="P13" s="145">
        <f>INDEX('VOŽNJA ŽIVIH TAČKI'!$G$6:$G$18,MATCH(A13,'VOŽNJA ŽIVIH TAČKI'!$B$6:$B$18,))</f>
        <v>6</v>
      </c>
      <c r="Q13" s="146">
        <f>INDEX('VOŽNJA ŽIVIH TAČKI'!$H$6:$H$18,MATCH(A13,'VOŽNJA ŽIVIH TAČKI'!$B$6:$B$18,))</f>
        <v>16</v>
      </c>
      <c r="R13" s="141" t="str">
        <f t="shared" si="3"/>
        <v>8.</v>
      </c>
      <c r="S13" s="337">
        <f t="shared" si="4"/>
        <v>12</v>
      </c>
      <c r="T13" s="145">
        <f>INDEX('BACANJE KAMENA S RAMENA'!$M$6:$M$18,MATCH(A13,'BACANJE KAMENA S RAMENA'!$B$6:$B$18,))</f>
        <v>6</v>
      </c>
      <c r="U13" s="146">
        <f>INDEX('BACANJE KAMENA S RAMENA'!$N$6:$N$18,MATCH(A13,'BACANJE KAMENA S RAMENA'!$B$6:$B$18,))</f>
        <v>16</v>
      </c>
      <c r="V13" s="145" t="str">
        <f t="shared" si="5"/>
        <v>5.</v>
      </c>
      <c r="W13" s="146">
        <f t="shared" si="6"/>
        <v>18</v>
      </c>
      <c r="X13" s="145" t="str">
        <f t="shared" si="7"/>
        <v>10.</v>
      </c>
      <c r="Y13" s="146">
        <f t="shared" si="8"/>
        <v>8</v>
      </c>
      <c r="Z13" s="145"/>
      <c r="AA13" s="146">
        <f>INDEX('MUZIKANTI SEOSKIH IGARA'!$H$6:$H$30,MATCH(A13,'MUZIKANTI SEOSKIH IGARA'!$B$6:$B$30,))</f>
        <v>30</v>
      </c>
      <c r="AB13" s="605">
        <f t="shared" si="9"/>
        <v>199</v>
      </c>
      <c r="AC13" s="606"/>
      <c r="AD13" s="602">
        <f t="shared" si="0"/>
        <v>8</v>
      </c>
      <c r="AE13" s="603"/>
      <c r="AG13" s="141" t="str">
        <f>INDEX('POTEZANJE ŠTAPA'!$X$7:$X$33,MATCH(A13,'POTEZANJE ŠTAPA'!$Y$7:$Y$33,))</f>
        <v>10.</v>
      </c>
      <c r="AH13" s="337">
        <f>INDEX('POTEZANJE ŠTAPA'!$AA$7:$AA$33,MATCH(A13,'POTEZANJE ŠTAPA'!$Y$7:$Y$33,))</f>
        <v>8</v>
      </c>
      <c r="AI13" s="141" t="str">
        <f>INDEX(BIKOVANJE!$T$7:$T$30,MATCH(A13,BIKOVANJE!$U$7:$U$30,))</f>
        <v>8.</v>
      </c>
      <c r="AJ13" s="337">
        <f>INDEX(BIKOVANJE!$W$7:$W$30,MATCH(A13,BIKOVANJE!$U$7:$U$30,))</f>
        <v>12</v>
      </c>
      <c r="AK13" s="145" t="str">
        <f>INDEX('POTEZANJE UŽETA ŽENE'!$T$7:$T$30,MATCH(A13,'POTEZANJE UŽETA ŽENE'!$U$7:$U$30,))</f>
        <v>5.</v>
      </c>
      <c r="AL13" s="146">
        <f>INDEX('POTEZANJE UŽETA ŽENE'!$W$7:$W$30,MATCH(A13,'POTEZANJE UŽETA ŽENE'!$U$7:$U$30,))</f>
        <v>18</v>
      </c>
      <c r="AM13" s="145" t="str">
        <f>INDEX('POTEZANJE UŽETA MUŠKI'!$T$7:$T$30,MATCH(A13,'POTEZANJE UŽETA MUŠKI'!$U$7:$U$30,))</f>
        <v>10.</v>
      </c>
      <c r="AN13" s="146">
        <f>INDEX('POTEZANJE UŽETA MUŠKI'!$W$7:$W$30,MATCH(A13,'POTEZANJE UŽETA MUŠKI'!$U$7:$U$30,))</f>
        <v>8</v>
      </c>
    </row>
    <row r="14" spans="1:40" ht="18" customHeight="1" thickBot="1" thickTop="1">
      <c r="A14" s="43" t="str">
        <f>'ULAZNI PODACI'!B8</f>
        <v>STARA BRV</v>
      </c>
      <c r="B14" s="141">
        <f>INDEX('SKOK S MJESTA'!$J$6:$J$18,MATCH(A14,'SKOK S MJESTA'!$B$6:$B$18,))</f>
        <v>9</v>
      </c>
      <c r="C14" s="142">
        <f>INDEX('SKOK S MJESTA'!$K$6:$K$18,MATCH(A14,'SKOK S MJESTA'!$B$6:$B$18,))</f>
        <v>10</v>
      </c>
      <c r="D14" s="143" t="str">
        <f>INDEX('HODANJE NA ŠTAKAMA'!$G$6:$G$18,MATCH(A14,'HODANJE NA ŠTAKAMA'!$B$6:$B$18,))</f>
        <v>-</v>
      </c>
      <c r="E14" s="144">
        <f>INDEX('HODANJE NA ŠTAKAMA'!$H$6:$H$18,MATCH(A14,'HODANJE NA ŠTAKAMA'!$B$6:$B$18,))</f>
        <v>2</v>
      </c>
      <c r="F14" s="145">
        <f>INDEX('SASTAVLJANJE PLUGA'!$G$6:$G$18,MATCH(A14,'SASTAVLJANJE PLUGA'!$B$6:$B$18,))</f>
        <v>7</v>
      </c>
      <c r="G14" s="146">
        <f>INDEX('SASTAVLJANJE PLUGA'!$H$6:$H$18,MATCH(A14,'SASTAVLJANJE PLUGA'!$B$6:$B$18,))</f>
        <v>14</v>
      </c>
      <c r="H14" s="141" t="str">
        <f t="shared" si="1"/>
        <v>7.</v>
      </c>
      <c r="I14" s="337">
        <f t="shared" si="2"/>
        <v>14</v>
      </c>
      <c r="J14" s="141" t="str">
        <f>INDEX('PENJANJE NA STUP'!$E$6:$E$18,MATCH(A14,'PENJANJE NA STUP'!$B$6:$B$18,))</f>
        <v>-</v>
      </c>
      <c r="K14" s="142">
        <f>INDEX('PENJANJE NA STUP'!$F$6:$F$18,MATCH(A14,'PENJANJE NA STUP'!$B$6:$B$18,))</f>
        <v>2</v>
      </c>
      <c r="L14" s="145">
        <f>INDEX('NOŠENJE KOŠARE NA GLAVI'!$G$6:$G$18,MATCH(A14,'NOŠENJE KOŠARE NA GLAVI'!$B$6:$B$18,))</f>
        <v>10</v>
      </c>
      <c r="M14" s="146">
        <f>INDEX('NOŠENJE KOŠARE NA GLAVI'!$H$6:$H$18,MATCH(A14,'NOŠENJE KOŠARE NA GLAVI'!$B$6:$B$18,))</f>
        <v>8</v>
      </c>
      <c r="N14" s="145">
        <f>INDEX('TRČANJE U VREČI'!$G$6:$G$18,MATCH(A14,'TRČANJE U VREČI'!$B$6:$B$18,))</f>
        <v>8</v>
      </c>
      <c r="O14" s="146">
        <f>INDEX('TRČANJE U VREČI'!$H$6:$H$18,MATCH(A14,'TRČANJE U VREČI'!$B$6:$B$18,))</f>
        <v>12</v>
      </c>
      <c r="P14" s="145">
        <f>INDEX('VOŽNJA ŽIVIH TAČKI'!$G$6:$G$18,MATCH(A14,'VOŽNJA ŽIVIH TAČKI'!$B$6:$B$18,))</f>
        <v>7</v>
      </c>
      <c r="Q14" s="146">
        <f>INDEX('VOŽNJA ŽIVIH TAČKI'!$H$6:$H$18,MATCH(A14,'VOŽNJA ŽIVIH TAČKI'!$B$6:$B$18,))</f>
        <v>14</v>
      </c>
      <c r="R14" s="141" t="str">
        <f t="shared" si="3"/>
        <v>7.</v>
      </c>
      <c r="S14" s="337">
        <f t="shared" si="4"/>
        <v>14</v>
      </c>
      <c r="T14" s="145">
        <f>INDEX('BACANJE KAMENA S RAMENA'!$M$6:$M$18,MATCH(A14,'BACANJE KAMENA S RAMENA'!$B$6:$B$18,))</f>
        <v>9</v>
      </c>
      <c r="U14" s="146">
        <f>INDEX('BACANJE KAMENA S RAMENA'!$N$6:$N$18,MATCH(A14,'BACANJE KAMENA S RAMENA'!$B$6:$B$18,))</f>
        <v>10</v>
      </c>
      <c r="V14" s="145" t="str">
        <f t="shared" si="5"/>
        <v>4.</v>
      </c>
      <c r="W14" s="146">
        <f t="shared" si="6"/>
        <v>20</v>
      </c>
      <c r="X14" s="145" t="str">
        <f t="shared" si="7"/>
        <v>4.</v>
      </c>
      <c r="Y14" s="146">
        <f t="shared" si="8"/>
        <v>20</v>
      </c>
      <c r="Z14" s="145"/>
      <c r="AA14" s="146">
        <v>30</v>
      </c>
      <c r="AB14" s="605">
        <f t="shared" si="9"/>
        <v>170</v>
      </c>
      <c r="AC14" s="606"/>
      <c r="AD14" s="602">
        <f t="shared" si="0"/>
        <v>10</v>
      </c>
      <c r="AE14" s="603"/>
      <c r="AG14" s="141" t="str">
        <f>INDEX('POTEZANJE ŠTAPA'!$X$7:$X$33,MATCH(A14,'POTEZANJE ŠTAPA'!$Y$7:$Y$33,))</f>
        <v>7.</v>
      </c>
      <c r="AH14" s="337">
        <f>INDEX('POTEZANJE ŠTAPA'!$AA$7:$AA$33,MATCH(A14,'POTEZANJE ŠTAPA'!$Y$7:$Y$33,))</f>
        <v>14</v>
      </c>
      <c r="AI14" s="141" t="str">
        <f>INDEX(BIKOVANJE!$T$7:$T$30,MATCH(A14,BIKOVANJE!$U$7:$U$30,))</f>
        <v>7.</v>
      </c>
      <c r="AJ14" s="337">
        <f>INDEX(BIKOVANJE!$W$7:$W$30,MATCH(A14,BIKOVANJE!$U$7:$U$30,))</f>
        <v>14</v>
      </c>
      <c r="AK14" s="145" t="str">
        <f>INDEX('POTEZANJE UŽETA ŽENE'!$T$7:$T$30,MATCH(A14,'POTEZANJE UŽETA ŽENE'!$U$7:$U$30,))</f>
        <v>4.</v>
      </c>
      <c r="AL14" s="146">
        <f>INDEX('POTEZANJE UŽETA ŽENE'!$W$7:$W$30,MATCH(A14,'POTEZANJE UŽETA ŽENE'!$U$7:$U$30,))</f>
        <v>20</v>
      </c>
      <c r="AM14" s="145" t="str">
        <f>INDEX('POTEZANJE UŽETA MUŠKI'!$T$7:$T$30,MATCH(A14,'POTEZANJE UŽETA MUŠKI'!$U$7:$U$30,))</f>
        <v>4.</v>
      </c>
      <c r="AN14" s="146">
        <f>INDEX('POTEZANJE UŽETA MUŠKI'!$W$7:$W$30,MATCH(A14,'POTEZANJE UŽETA MUŠKI'!$U$7:$U$30,))</f>
        <v>20</v>
      </c>
    </row>
    <row r="15" spans="1:40" ht="18" customHeight="1" thickBot="1" thickTop="1">
      <c r="A15" s="43" t="str">
        <f>'ULAZNI PODACI'!B9</f>
        <v>STAŽNJEVEC</v>
      </c>
      <c r="B15" s="141">
        <f>INDEX('SKOK S MJESTA'!$J$6:$J$18,MATCH(A15,'SKOK S MJESTA'!$B$6:$B$18,))</f>
        <v>7</v>
      </c>
      <c r="C15" s="142">
        <f>INDEX('SKOK S MJESTA'!$K$6:$K$18,MATCH(A15,'SKOK S MJESTA'!$B$6:$B$18,))</f>
        <v>14</v>
      </c>
      <c r="D15" s="143">
        <f>INDEX('HODANJE NA ŠTAKAMA'!$G$6:$G$18,MATCH(A15,'HODANJE NA ŠTAKAMA'!$B$6:$B$18,))</f>
        <v>1</v>
      </c>
      <c r="E15" s="144">
        <f>INDEX('HODANJE NA ŠTAKAMA'!$H$6:$H$18,MATCH(A15,'HODANJE NA ŠTAKAMA'!$B$6:$B$18,))</f>
        <v>30</v>
      </c>
      <c r="F15" s="145">
        <f>INDEX('SASTAVLJANJE PLUGA'!$G$6:$G$18,MATCH(A15,'SASTAVLJANJE PLUGA'!$B$6:$B$18,))</f>
        <v>2</v>
      </c>
      <c r="G15" s="146">
        <f>INDEX('SASTAVLJANJE PLUGA'!$H$6:$H$18,MATCH(A15,'SASTAVLJANJE PLUGA'!$B$6:$B$18,))</f>
        <v>25</v>
      </c>
      <c r="H15" s="141" t="str">
        <f t="shared" si="1"/>
        <v>8.</v>
      </c>
      <c r="I15" s="337">
        <f t="shared" si="2"/>
        <v>12</v>
      </c>
      <c r="J15" s="141">
        <f>INDEX('PENJANJE NA STUP'!$E$6:$E$18,MATCH(A15,'PENJANJE NA STUP'!$B$6:$B$18,))</f>
        <v>1</v>
      </c>
      <c r="K15" s="142">
        <f>INDEX('PENJANJE NA STUP'!$F$6:$F$18,MATCH(A15,'PENJANJE NA STUP'!$B$6:$B$18,))</f>
        <v>30</v>
      </c>
      <c r="L15" s="145">
        <f>INDEX('NOŠENJE KOŠARE NA GLAVI'!$G$6:$G$18,MATCH(A15,'NOŠENJE KOŠARE NA GLAVI'!$B$6:$B$18,))</f>
        <v>3</v>
      </c>
      <c r="M15" s="146">
        <f>INDEX('NOŠENJE KOŠARE NA GLAVI'!$H$6:$H$18,MATCH(A15,'NOŠENJE KOŠARE NA GLAVI'!$B$6:$B$18,))</f>
        <v>23</v>
      </c>
      <c r="N15" s="145">
        <f>INDEX('TRČANJE U VREČI'!$G$6:$G$18,MATCH(A15,'TRČANJE U VREČI'!$B$6:$B$18,))</f>
        <v>1</v>
      </c>
      <c r="O15" s="146">
        <f>INDEX('TRČANJE U VREČI'!$H$6:$H$18,MATCH(A15,'TRČANJE U VREČI'!$B$6:$B$18,))</f>
        <v>30</v>
      </c>
      <c r="P15" s="145">
        <f>INDEX('VOŽNJA ŽIVIH TAČKI'!$G$6:$G$18,MATCH(A15,'VOŽNJA ŽIVIH TAČKI'!$B$6:$B$18,))</f>
        <v>4</v>
      </c>
      <c r="Q15" s="146">
        <f>INDEX('VOŽNJA ŽIVIH TAČKI'!$H$6:$H$18,MATCH(A15,'VOŽNJA ŽIVIH TAČKI'!$B$6:$B$18,))</f>
        <v>20</v>
      </c>
      <c r="R15" s="141" t="str">
        <f t="shared" si="3"/>
        <v>3.</v>
      </c>
      <c r="S15" s="337">
        <f t="shared" si="4"/>
        <v>23</v>
      </c>
      <c r="T15" s="145">
        <f>INDEX('BACANJE KAMENA S RAMENA'!$M$6:$M$18,MATCH(A15,'BACANJE KAMENA S RAMENA'!$B$6:$B$18,))</f>
        <v>7</v>
      </c>
      <c r="U15" s="146">
        <f>INDEX('BACANJE KAMENA S RAMENA'!$N$6:$N$18,MATCH(A15,'BACANJE KAMENA S RAMENA'!$B$6:$B$18,))</f>
        <v>14</v>
      </c>
      <c r="V15" s="145" t="str">
        <f t="shared" si="5"/>
        <v>2.</v>
      </c>
      <c r="W15" s="146">
        <f t="shared" si="6"/>
        <v>25</v>
      </c>
      <c r="X15" s="145" t="str">
        <f t="shared" si="7"/>
        <v>6.</v>
      </c>
      <c r="Y15" s="146">
        <f t="shared" si="8"/>
        <v>16</v>
      </c>
      <c r="Z15" s="145"/>
      <c r="AA15" s="146">
        <f>INDEX('MUZIKANTI SEOSKIH IGARA'!$H$6:$H$30,MATCH(A15,'MUZIKANTI SEOSKIH IGARA'!$B$6:$B$30,))</f>
        <v>30</v>
      </c>
      <c r="AB15" s="605">
        <f t="shared" si="9"/>
        <v>292</v>
      </c>
      <c r="AC15" s="606"/>
      <c r="AD15" s="602">
        <f t="shared" si="0"/>
        <v>2</v>
      </c>
      <c r="AE15" s="603"/>
      <c r="AG15" s="141" t="str">
        <f>INDEX('POTEZANJE ŠTAPA'!$X$7:$X$33,MATCH(A15,'POTEZANJE ŠTAPA'!$Y$7:$Y$33,))</f>
        <v>8.</v>
      </c>
      <c r="AH15" s="337">
        <f>INDEX('POTEZANJE ŠTAPA'!$AA$7:$AA$33,MATCH(A15,'POTEZANJE ŠTAPA'!$Y$7:$Y$33,))</f>
        <v>12</v>
      </c>
      <c r="AI15" s="141" t="str">
        <f>INDEX(BIKOVANJE!$T$7:$T$30,MATCH(A15,BIKOVANJE!$U$7:$U$30,))</f>
        <v>3.</v>
      </c>
      <c r="AJ15" s="337">
        <f>INDEX(BIKOVANJE!$W$7:$W$30,MATCH(A15,BIKOVANJE!$U$7:$U$30,))</f>
        <v>23</v>
      </c>
      <c r="AK15" s="145" t="str">
        <f>INDEX('POTEZANJE UŽETA ŽENE'!$T$7:$T$30,MATCH(A15,'POTEZANJE UŽETA ŽENE'!$U$7:$U$30,))</f>
        <v>2.</v>
      </c>
      <c r="AL15" s="146">
        <f>INDEX('POTEZANJE UŽETA ŽENE'!$W$7:$W$30,MATCH(A15,'POTEZANJE UŽETA ŽENE'!$U$7:$U$30,))</f>
        <v>25</v>
      </c>
      <c r="AM15" s="145" t="str">
        <f>INDEX('POTEZANJE UŽETA MUŠKI'!$T$7:$T$30,MATCH(A15,'POTEZANJE UŽETA MUŠKI'!$U$7:$U$30,))</f>
        <v>6.</v>
      </c>
      <c r="AN15" s="146">
        <f>INDEX('POTEZANJE UŽETA MUŠKI'!$W$7:$W$30,MATCH(A15,'POTEZANJE UŽETA MUŠKI'!$U$7:$U$30,))</f>
        <v>16</v>
      </c>
    </row>
    <row r="16" spans="1:40" ht="18" customHeight="1" thickBot="1" thickTop="1">
      <c r="A16" s="43" t="str">
        <f>'ULAZNI PODACI'!B10</f>
        <v>LANČIĆ KNAPIĆ</v>
      </c>
      <c r="B16" s="141">
        <f>INDEX('SKOK S MJESTA'!$J$6:$J$18,MATCH(A16,'SKOK S MJESTA'!$B$6:$B$18,))</f>
        <v>1</v>
      </c>
      <c r="C16" s="142">
        <f>INDEX('SKOK S MJESTA'!$K$6:$K$18,MATCH(A16,'SKOK S MJESTA'!$B$6:$B$18,))</f>
        <v>30</v>
      </c>
      <c r="D16" s="143">
        <f>INDEX('HODANJE NA ŠTAKAMA'!$G$6:$G$18,MATCH(A16,'HODANJE NA ŠTAKAMA'!$B$6:$B$18,))</f>
        <v>5</v>
      </c>
      <c r="E16" s="144">
        <f>INDEX('HODANJE NA ŠTAKAMA'!$H$6:$H$18,MATCH(A16,'HODANJE NA ŠTAKAMA'!$B$6:$B$18,))</f>
        <v>18</v>
      </c>
      <c r="F16" s="145">
        <f>INDEX('SASTAVLJANJE PLUGA'!$G$6:$G$18,MATCH(A16,'SASTAVLJANJE PLUGA'!$B$6:$B$18,))</f>
        <v>3</v>
      </c>
      <c r="G16" s="146">
        <f>INDEX('SASTAVLJANJE PLUGA'!$H$6:$H$18,MATCH(A16,'SASTAVLJANJE PLUGA'!$B$6:$B$18,))</f>
        <v>23</v>
      </c>
      <c r="H16" s="141" t="str">
        <f t="shared" si="1"/>
        <v>5.</v>
      </c>
      <c r="I16" s="337">
        <f t="shared" si="2"/>
        <v>18</v>
      </c>
      <c r="J16" s="141">
        <f>INDEX('PENJANJE NA STUP'!$E$6:$E$18,MATCH(A16,'PENJANJE NA STUP'!$B$6:$B$18,))</f>
        <v>3</v>
      </c>
      <c r="K16" s="142">
        <f>INDEX('PENJANJE NA STUP'!$F$6:$F$18,MATCH(A16,'PENJANJE NA STUP'!$B$6:$B$18,))</f>
        <v>23</v>
      </c>
      <c r="L16" s="145">
        <f>INDEX('NOŠENJE KOŠARE NA GLAVI'!$G$6:$G$18,MATCH(A16,'NOŠENJE KOŠARE NA GLAVI'!$B$6:$B$18,))</f>
        <v>6</v>
      </c>
      <c r="M16" s="146">
        <f>INDEX('NOŠENJE KOŠARE NA GLAVI'!$H$6:$H$18,MATCH(A16,'NOŠENJE KOŠARE NA GLAVI'!$B$6:$B$18,))</f>
        <v>16</v>
      </c>
      <c r="N16" s="145">
        <f>INDEX('TRČANJE U VREČI'!$G$6:$G$18,MATCH(A16,'TRČANJE U VREČI'!$B$6:$B$18,))</f>
        <v>5</v>
      </c>
      <c r="O16" s="146">
        <f>INDEX('TRČANJE U VREČI'!$H$6:$H$18,MATCH(A16,'TRČANJE U VREČI'!$B$6:$B$18,))</f>
        <v>18</v>
      </c>
      <c r="P16" s="145">
        <f>INDEX('VOŽNJA ŽIVIH TAČKI'!$G$6:$G$18,MATCH(A16,'VOŽNJA ŽIVIH TAČKI'!$B$6:$B$18,))</f>
        <v>2</v>
      </c>
      <c r="Q16" s="146">
        <f>INDEX('VOŽNJA ŽIVIH TAČKI'!$H$6:$H$18,MATCH(A16,'VOŽNJA ŽIVIH TAČKI'!$B$6:$B$18,))</f>
        <v>25</v>
      </c>
      <c r="R16" s="141" t="str">
        <f t="shared" si="3"/>
        <v>4.</v>
      </c>
      <c r="S16" s="337">
        <f t="shared" si="4"/>
        <v>20</v>
      </c>
      <c r="T16" s="145">
        <f>INDEX('BACANJE KAMENA S RAMENA'!$M$6:$M$18,MATCH(A16,'BACANJE KAMENA S RAMENA'!$B$6:$B$18,))</f>
        <v>5</v>
      </c>
      <c r="U16" s="146">
        <f>INDEX('BACANJE KAMENA S RAMENA'!$N$6:$N$18,MATCH(A16,'BACANJE KAMENA S RAMENA'!$B$6:$B$18,))</f>
        <v>18</v>
      </c>
      <c r="V16" s="145" t="str">
        <f t="shared" si="5"/>
        <v>6.</v>
      </c>
      <c r="W16" s="146">
        <f t="shared" si="6"/>
        <v>16</v>
      </c>
      <c r="X16" s="145" t="str">
        <f t="shared" si="7"/>
        <v>3.</v>
      </c>
      <c r="Y16" s="146">
        <f t="shared" si="8"/>
        <v>23</v>
      </c>
      <c r="Z16" s="145"/>
      <c r="AA16" s="146">
        <f>INDEX('MUZIKANTI SEOSKIH IGARA'!$H$6:$H$30,MATCH(A16,'MUZIKANTI SEOSKIH IGARA'!$B$6:$B$30,))</f>
        <v>30</v>
      </c>
      <c r="AB16" s="605">
        <f t="shared" si="9"/>
        <v>278</v>
      </c>
      <c r="AC16" s="606"/>
      <c r="AD16" s="602">
        <f t="shared" si="0"/>
        <v>3</v>
      </c>
      <c r="AE16" s="603"/>
      <c r="AG16" s="141" t="str">
        <f>INDEX('POTEZANJE ŠTAPA'!$X$7:$X$33,MATCH(A16,'POTEZANJE ŠTAPA'!$Y$7:$Y$33,))</f>
        <v>5.</v>
      </c>
      <c r="AH16" s="337">
        <f>INDEX('POTEZANJE ŠTAPA'!$AA$7:$AA$33,MATCH(A16,'POTEZANJE ŠTAPA'!$Y$7:$Y$33,))</f>
        <v>18</v>
      </c>
      <c r="AI16" s="141" t="str">
        <f>INDEX(BIKOVANJE!$T$7:$T$30,MATCH(A16,BIKOVANJE!$U$7:$U$30,))</f>
        <v>4.</v>
      </c>
      <c r="AJ16" s="337">
        <f>INDEX(BIKOVANJE!$W$7:$W$30,MATCH(A16,BIKOVANJE!$U$7:$U$30,))</f>
        <v>20</v>
      </c>
      <c r="AK16" s="145" t="str">
        <f>INDEX('POTEZANJE UŽETA ŽENE'!$T$7:$T$30,MATCH(A16,'POTEZANJE UŽETA ŽENE'!$U$7:$U$30,))</f>
        <v>6.</v>
      </c>
      <c r="AL16" s="146">
        <f>INDEX('POTEZANJE UŽETA ŽENE'!$W$7:$W$30,MATCH(A16,'POTEZANJE UŽETA ŽENE'!$U$7:$U$30,))</f>
        <v>16</v>
      </c>
      <c r="AM16" s="145" t="str">
        <f>INDEX('POTEZANJE UŽETA MUŠKI'!$T$7:$T$30,MATCH(A16,'POTEZANJE UŽETA MUŠKI'!$U$7:$U$30,))</f>
        <v>3.</v>
      </c>
      <c r="AN16" s="146">
        <f>INDEX('POTEZANJE UŽETA MUŠKI'!$W$7:$W$30,MATCH(A16,'POTEZANJE UŽETA MUŠKI'!$U$7:$U$30,))</f>
        <v>23</v>
      </c>
    </row>
    <row r="17" spans="1:40" ht="18" customHeight="1" thickBot="1" thickTop="1">
      <c r="A17" s="43" t="str">
        <f>'ULAZNI PODACI'!B11</f>
        <v>POLJANA BIŠKUPEČKA</v>
      </c>
      <c r="B17" s="141">
        <f>INDEX('SKOK S MJESTA'!$J$6:$J$18,MATCH(A17,'SKOK S MJESTA'!$B$6:$B$18,))</f>
        <v>2</v>
      </c>
      <c r="C17" s="142">
        <f>INDEX('SKOK S MJESTA'!$K$6:$K$18,MATCH(A17,'SKOK S MJESTA'!$B$6:$B$18,))</f>
        <v>25</v>
      </c>
      <c r="D17" s="143">
        <f>INDEX('HODANJE NA ŠTAKAMA'!$G$6:$G$18,MATCH(A17,'HODANJE NA ŠTAKAMA'!$B$6:$B$18,))</f>
        <v>4</v>
      </c>
      <c r="E17" s="144">
        <f>INDEX('HODANJE NA ŠTAKAMA'!$H$6:$H$18,MATCH(A17,'HODANJE NA ŠTAKAMA'!$B$6:$B$18,))</f>
        <v>20</v>
      </c>
      <c r="F17" s="145">
        <f>INDEX('SASTAVLJANJE PLUGA'!$G$6:$G$18,MATCH(A17,'SASTAVLJANJE PLUGA'!$B$6:$B$18,))</f>
        <v>6</v>
      </c>
      <c r="G17" s="146">
        <f>INDEX('SASTAVLJANJE PLUGA'!$H$6:$H$18,MATCH(A17,'SASTAVLJANJE PLUGA'!$B$6:$B$18,))</f>
        <v>16</v>
      </c>
      <c r="H17" s="141" t="str">
        <f t="shared" si="1"/>
        <v>4.</v>
      </c>
      <c r="I17" s="337">
        <f t="shared" si="2"/>
        <v>20</v>
      </c>
      <c r="J17" s="141" t="str">
        <f>INDEX('PENJANJE NA STUP'!$E$6:$E$18,MATCH(A17,'PENJANJE NA STUP'!$B$6:$B$18,))</f>
        <v>-</v>
      </c>
      <c r="K17" s="142">
        <f>INDEX('PENJANJE NA STUP'!$F$6:$F$18,MATCH(A17,'PENJANJE NA STUP'!$B$6:$B$18,))</f>
        <v>2</v>
      </c>
      <c r="L17" s="145">
        <f>INDEX('NOŠENJE KOŠARE NA GLAVI'!$G$6:$G$18,MATCH(A17,'NOŠENJE KOŠARE NA GLAVI'!$B$6:$B$18,))</f>
        <v>8</v>
      </c>
      <c r="M17" s="146">
        <f>INDEX('NOŠENJE KOŠARE NA GLAVI'!$H$6:$H$18,MATCH(A17,'NOŠENJE KOŠARE NA GLAVI'!$B$6:$B$18,))</f>
        <v>12</v>
      </c>
      <c r="N17" s="145">
        <f>INDEX('TRČANJE U VREČI'!$G$6:$G$18,MATCH(A17,'TRČANJE U VREČI'!$B$6:$B$18,))</f>
        <v>6</v>
      </c>
      <c r="O17" s="146">
        <f>INDEX('TRČANJE U VREČI'!$H$6:$H$18,MATCH(A17,'TRČANJE U VREČI'!$B$6:$B$18,))</f>
        <v>16</v>
      </c>
      <c r="P17" s="145">
        <f>INDEX('VOŽNJA ŽIVIH TAČKI'!$G$6:$G$18,MATCH(A17,'VOŽNJA ŽIVIH TAČKI'!$B$6:$B$18,))</f>
        <v>9</v>
      </c>
      <c r="Q17" s="146">
        <f>INDEX('VOŽNJA ŽIVIH TAČKI'!$H$6:$H$18,MATCH(A17,'VOŽNJA ŽIVIH TAČKI'!$B$6:$B$18,))</f>
        <v>10</v>
      </c>
      <c r="R17" s="141" t="str">
        <f t="shared" si="3"/>
        <v>5.</v>
      </c>
      <c r="S17" s="337">
        <f t="shared" si="4"/>
        <v>18</v>
      </c>
      <c r="T17" s="145">
        <f>INDEX('BACANJE KAMENA S RAMENA'!$M$6:$M$18,MATCH(A17,'BACANJE KAMENA S RAMENA'!$B$6:$B$18,))</f>
        <v>2</v>
      </c>
      <c r="U17" s="146">
        <f>INDEX('BACANJE KAMENA S RAMENA'!$N$6:$N$18,MATCH(A17,'BACANJE KAMENA S RAMENA'!$B$6:$B$18,))</f>
        <v>25</v>
      </c>
      <c r="V17" s="145" t="str">
        <f t="shared" si="5"/>
        <v>8.</v>
      </c>
      <c r="W17" s="146">
        <f t="shared" si="6"/>
        <v>12</v>
      </c>
      <c r="X17" s="145" t="str">
        <f t="shared" si="7"/>
        <v>5.</v>
      </c>
      <c r="Y17" s="146">
        <f t="shared" si="8"/>
        <v>18</v>
      </c>
      <c r="Z17" s="145"/>
      <c r="AA17" s="146">
        <f>INDEX('MUZIKANTI SEOSKIH IGARA'!$H$6:$H$30,MATCH(A17,'MUZIKANTI SEOSKIH IGARA'!$B$6:$B$30,))</f>
        <v>30</v>
      </c>
      <c r="AB17" s="605">
        <f t="shared" si="9"/>
        <v>224</v>
      </c>
      <c r="AC17" s="606"/>
      <c r="AD17" s="602">
        <f t="shared" si="0"/>
        <v>6</v>
      </c>
      <c r="AE17" s="603"/>
      <c r="AG17" s="141" t="str">
        <f>INDEX('POTEZANJE ŠTAPA'!$X$7:$X$33,MATCH(A17,'POTEZANJE ŠTAPA'!$Y$7:$Y$33,))</f>
        <v>4.</v>
      </c>
      <c r="AH17" s="337">
        <f>INDEX('POTEZANJE ŠTAPA'!$AA$7:$AA$33,MATCH(A17,'POTEZANJE ŠTAPA'!$Y$7:$Y$33,))</f>
        <v>20</v>
      </c>
      <c r="AI17" s="141" t="str">
        <f>INDEX(BIKOVANJE!$T$7:$T$30,MATCH(A17,BIKOVANJE!$U$7:$U$30,))</f>
        <v>5.</v>
      </c>
      <c r="AJ17" s="337">
        <f>INDEX(BIKOVANJE!$W$7:$W$30,MATCH(A17,BIKOVANJE!$U$7:$U$30,))</f>
        <v>18</v>
      </c>
      <c r="AK17" s="145" t="str">
        <f>INDEX('POTEZANJE UŽETA ŽENE'!$T$7:$T$30,MATCH(A17,'POTEZANJE UŽETA ŽENE'!$U$7:$U$30,))</f>
        <v>8.</v>
      </c>
      <c r="AL17" s="146">
        <f>INDEX('POTEZANJE UŽETA ŽENE'!$W$7:$W$30,MATCH(A17,'POTEZANJE UŽETA ŽENE'!$U$7:$U$30,))</f>
        <v>12</v>
      </c>
      <c r="AM17" s="145" t="str">
        <f>INDEX('POTEZANJE UŽETA MUŠKI'!$T$7:$T$30,MATCH(A17,'POTEZANJE UŽETA MUŠKI'!$U$7:$U$30,))</f>
        <v>5.</v>
      </c>
      <c r="AN17" s="146">
        <f>INDEX('POTEZANJE UŽETA MUŠKI'!$W$7:$W$30,MATCH(A17,'POTEZANJE UŽETA MUŠKI'!$U$7:$U$30,))</f>
        <v>18</v>
      </c>
    </row>
    <row r="18" spans="1:40" ht="18" customHeight="1" thickBot="1" thickTop="1">
      <c r="A18" s="43" t="str">
        <f>'ULAZNI PODACI'!B12</f>
        <v>LEPOGLAVSKA VES</v>
      </c>
      <c r="B18" s="141">
        <f>INDEX('SKOK S MJESTA'!$J$6:$J$18,MATCH(A18,'SKOK S MJESTA'!$B$6:$B$18,))</f>
        <v>4</v>
      </c>
      <c r="C18" s="142">
        <f>INDEX('SKOK S MJESTA'!$K$6:$K$18,MATCH(A18,'SKOK S MJESTA'!$B$6:$B$18,))</f>
        <v>20</v>
      </c>
      <c r="D18" s="143">
        <f>INDEX('HODANJE NA ŠTAKAMA'!$G$6:$G$18,MATCH(A18,'HODANJE NA ŠTAKAMA'!$B$6:$B$18,))</f>
        <v>6</v>
      </c>
      <c r="E18" s="144">
        <f>INDEX('HODANJE NA ŠTAKAMA'!$H$6:$H$18,MATCH(A18,'HODANJE NA ŠTAKAMA'!$B$6:$B$18,))</f>
        <v>16</v>
      </c>
      <c r="F18" s="145">
        <f>INDEX('SASTAVLJANJE PLUGA'!$G$6:$G$18,MATCH(A18,'SASTAVLJANJE PLUGA'!$B$6:$B$18,))</f>
        <v>5</v>
      </c>
      <c r="G18" s="146">
        <f>INDEX('SASTAVLJANJE PLUGA'!$H$6:$H$18,MATCH(A18,'SASTAVLJANJE PLUGA'!$B$6:$B$18,))</f>
        <v>18</v>
      </c>
      <c r="H18" s="141" t="str">
        <f t="shared" si="1"/>
        <v>6.</v>
      </c>
      <c r="I18" s="337">
        <f t="shared" si="2"/>
        <v>16</v>
      </c>
      <c r="J18" s="141">
        <f>INDEX('PENJANJE NA STUP'!$E$6:$E$18,MATCH(A18,'PENJANJE NA STUP'!$B$6:$B$18,))</f>
        <v>2</v>
      </c>
      <c r="K18" s="142">
        <f>INDEX('PENJANJE NA STUP'!$F$6:$F$18,MATCH(A18,'PENJANJE NA STUP'!$B$6:$B$18,))</f>
        <v>25</v>
      </c>
      <c r="L18" s="145">
        <f>INDEX('NOŠENJE KOŠARE NA GLAVI'!$G$6:$G$18,MATCH(A18,'NOŠENJE KOŠARE NA GLAVI'!$B$6:$B$18,))</f>
        <v>4</v>
      </c>
      <c r="M18" s="146">
        <f>INDEX('NOŠENJE KOŠARE NA GLAVI'!$H$6:$H$18,MATCH(A18,'NOŠENJE KOŠARE NA GLAVI'!$B$6:$B$18,))</f>
        <v>20</v>
      </c>
      <c r="N18" s="145">
        <f>INDEX('TRČANJE U VREČI'!$G$6:$G$18,MATCH(A18,'TRČANJE U VREČI'!$B$6:$B$18,))</f>
        <v>10</v>
      </c>
      <c r="O18" s="146">
        <f>INDEX('TRČANJE U VREČI'!$H$6:$H$18,MATCH(A18,'TRČANJE U VREČI'!$B$6:$B$18,))</f>
        <v>8</v>
      </c>
      <c r="P18" s="145">
        <f>INDEX('VOŽNJA ŽIVIH TAČKI'!$G$6:$G$18,MATCH(A18,'VOŽNJA ŽIVIH TAČKI'!$B$6:$B$18,))</f>
        <v>5</v>
      </c>
      <c r="Q18" s="146">
        <f>INDEX('VOŽNJA ŽIVIH TAČKI'!$H$6:$H$18,MATCH(A18,'VOŽNJA ŽIVIH TAČKI'!$B$6:$B$18,))</f>
        <v>18</v>
      </c>
      <c r="R18" s="141" t="str">
        <f t="shared" si="3"/>
        <v>9.</v>
      </c>
      <c r="S18" s="337">
        <f t="shared" si="4"/>
        <v>10</v>
      </c>
      <c r="T18" s="145">
        <f>INDEX('BACANJE KAMENA S RAMENA'!$M$6:$M$18,MATCH(A18,'BACANJE KAMENA S RAMENA'!$B$6:$B$18,))</f>
        <v>3</v>
      </c>
      <c r="U18" s="146">
        <f>INDEX('BACANJE KAMENA S RAMENA'!$N$6:$N$18,MATCH(A18,'BACANJE KAMENA S RAMENA'!$B$6:$B$18,))</f>
        <v>23</v>
      </c>
      <c r="V18" s="145" t="str">
        <f t="shared" si="5"/>
        <v>9.</v>
      </c>
      <c r="W18" s="146">
        <f t="shared" si="6"/>
        <v>10</v>
      </c>
      <c r="X18" s="145" t="str">
        <f t="shared" si="7"/>
        <v>2.</v>
      </c>
      <c r="Y18" s="146">
        <f t="shared" si="8"/>
        <v>25</v>
      </c>
      <c r="Z18" s="145"/>
      <c r="AA18" s="146">
        <f>INDEX('MUZIKANTI SEOSKIH IGARA'!$H$6:$H$30,MATCH(A18,'MUZIKANTI SEOSKIH IGARA'!$B$6:$B$30,))</f>
        <v>30</v>
      </c>
      <c r="AB18" s="605">
        <f>SUM(C18+E18+G18+I18+K18+M18+O18+Q18+S18+U18+W18+Y18+AA18)</f>
        <v>239</v>
      </c>
      <c r="AC18" s="606"/>
      <c r="AD18" s="602">
        <f t="shared" si="0"/>
        <v>5</v>
      </c>
      <c r="AE18" s="603"/>
      <c r="AG18" s="141" t="str">
        <f>INDEX('POTEZANJE ŠTAPA'!$X$7:$X$33,MATCH(A18,'POTEZANJE ŠTAPA'!$Y$7:$Y$33,))</f>
        <v>6.</v>
      </c>
      <c r="AH18" s="337">
        <f>INDEX('POTEZANJE ŠTAPA'!$AA$7:$AA$33,MATCH(A18,'POTEZANJE ŠTAPA'!$Y$7:$Y$33,))</f>
        <v>16</v>
      </c>
      <c r="AI18" s="141" t="str">
        <f>INDEX(BIKOVANJE!$T$7:$T$30,MATCH(A18,BIKOVANJE!$U$7:$U$30,))</f>
        <v>9.</v>
      </c>
      <c r="AJ18" s="337">
        <f>INDEX(BIKOVANJE!$W$7:$W$30,MATCH(A18,BIKOVANJE!$U$7:$U$30,))</f>
        <v>10</v>
      </c>
      <c r="AK18" s="145" t="str">
        <f>INDEX('POTEZANJE UŽETA ŽENE'!$T$7:$T$30,MATCH(A18,'POTEZANJE UŽETA ŽENE'!$U$7:$U$30,))</f>
        <v>9.</v>
      </c>
      <c r="AL18" s="146">
        <f>INDEX('POTEZANJE UŽETA ŽENE'!$W$7:$W$30,MATCH(A18,'POTEZANJE UŽETA ŽENE'!$U$7:$U$30,))</f>
        <v>10</v>
      </c>
      <c r="AM18" s="145" t="str">
        <f>INDEX('POTEZANJE UŽETA MUŠKI'!$T$7:$T$30,MATCH(A18,'POTEZANJE UŽETA MUŠKI'!$U$7:$U$30,))</f>
        <v>2.</v>
      </c>
      <c r="AN18" s="146">
        <f>INDEX('POTEZANJE UŽETA MUŠKI'!$W$7:$W$30,MATCH(A18,'POTEZANJE UŽETA MUŠKI'!$U$7:$U$30,))</f>
        <v>25</v>
      </c>
    </row>
    <row r="19" spans="1:40" ht="18" customHeight="1" thickBot="1" thickTop="1">
      <c r="A19" s="43" t="str">
        <f>'ULAZNI PODACI'!B13</f>
        <v>IVANEČKA ŽELJEZNICA</v>
      </c>
      <c r="B19" s="141">
        <f>INDEX('SKOK S MJESTA'!$J$6:$J$18,MATCH(A19,'SKOK S MJESTA'!$B$6:$B$18,))</f>
        <v>3</v>
      </c>
      <c r="C19" s="142">
        <f>INDEX('SKOK S MJESTA'!$K$6:$K$18,MATCH(A19,'SKOK S MJESTA'!$B$6:$B$18,))</f>
        <v>23</v>
      </c>
      <c r="D19" s="143">
        <f>INDEX('HODANJE NA ŠTAKAMA'!$G$6:$G$18,MATCH(A19,'HODANJE NA ŠTAKAMA'!$B$6:$B$18,))</f>
        <v>3</v>
      </c>
      <c r="E19" s="144">
        <f>INDEX('HODANJE NA ŠTAKAMA'!$H$6:$H$18,MATCH(A19,'HODANJE NA ŠTAKAMA'!$B$6:$B$18,))</f>
        <v>23</v>
      </c>
      <c r="F19" s="145">
        <f>INDEX('SASTAVLJANJE PLUGA'!$G$6:$G$18,MATCH(A19,'SASTAVLJANJE PLUGA'!$B$6:$B$18,))</f>
        <v>8</v>
      </c>
      <c r="G19" s="146">
        <f>INDEX('SASTAVLJANJE PLUGA'!$H$6:$H$18,MATCH(A19,'SASTAVLJANJE PLUGA'!$B$6:$B$18,))</f>
        <v>12</v>
      </c>
      <c r="H19" s="141" t="str">
        <f aca="true" t="shared" si="10" ref="H19:I21">IF(ISERROR(AG19),"0",AG19)</f>
        <v>2.</v>
      </c>
      <c r="I19" s="337">
        <f t="shared" si="10"/>
        <v>25</v>
      </c>
      <c r="J19" s="141">
        <f>INDEX('PENJANJE NA STUP'!$E$6:$E$18,MATCH(A19,'PENJANJE NA STUP'!$B$6:$B$18,))</f>
        <v>4</v>
      </c>
      <c r="K19" s="142">
        <f>INDEX('PENJANJE NA STUP'!$F$6:$F$18,MATCH(A19,'PENJANJE NA STUP'!$B$6:$B$18,))</f>
        <v>20</v>
      </c>
      <c r="L19" s="145">
        <f>INDEX('NOŠENJE KOŠARE NA GLAVI'!$G$6:$G$18,MATCH(A19,'NOŠENJE KOŠARE NA GLAVI'!$B$6:$B$18,))</f>
        <v>5</v>
      </c>
      <c r="M19" s="146">
        <f>INDEX('NOŠENJE KOŠARE NA GLAVI'!$H$6:$H$18,MATCH(A19,'NOŠENJE KOŠARE NA GLAVI'!$B$6:$B$18,))</f>
        <v>18</v>
      </c>
      <c r="N19" s="145">
        <f>INDEX('TRČANJE U VREČI'!$G$6:$G$18,MATCH(A19,'TRČANJE U VREČI'!$B$6:$B$18,))</f>
        <v>9</v>
      </c>
      <c r="O19" s="146">
        <f>INDEX('TRČANJE U VREČI'!$H$6:$H$18,MATCH(A19,'TRČANJE U VREČI'!$B$6:$B$18,))</f>
        <v>10</v>
      </c>
      <c r="P19" s="145">
        <f>INDEX('VOŽNJA ŽIVIH TAČKI'!$G$6:$G$18,MATCH(A19,'VOŽNJA ŽIVIH TAČKI'!$B$6:$B$18,))</f>
        <v>3</v>
      </c>
      <c r="Q19" s="146">
        <f>INDEX('VOŽNJA ŽIVIH TAČKI'!$H$6:$H$18,MATCH(A19,'VOŽNJA ŽIVIH TAČKI'!$B$6:$B$18,))</f>
        <v>23</v>
      </c>
      <c r="R19" s="141" t="str">
        <f aca="true" t="shared" si="11" ref="R19:S21">IF(ISERROR(AI19),"0",AI19)</f>
        <v>2.</v>
      </c>
      <c r="S19" s="337">
        <f t="shared" si="11"/>
        <v>25</v>
      </c>
      <c r="T19" s="145">
        <f>INDEX('BACANJE KAMENA S RAMENA'!$M$6:$M$18,MATCH(A19,'BACANJE KAMENA S RAMENA'!$B$6:$B$18,))</f>
        <v>4</v>
      </c>
      <c r="U19" s="146">
        <f>INDEX('BACANJE KAMENA S RAMENA'!$N$6:$N$18,MATCH(A19,'BACANJE KAMENA S RAMENA'!$B$6:$B$18,))</f>
        <v>20</v>
      </c>
      <c r="V19" s="145" t="str">
        <f aca="true" t="shared" si="12" ref="V19:Y20">IF(ISERROR(AK19),"0",AK19)</f>
        <v>7.</v>
      </c>
      <c r="W19" s="146">
        <f t="shared" si="12"/>
        <v>14</v>
      </c>
      <c r="X19" s="145" t="str">
        <f t="shared" si="12"/>
        <v>7.</v>
      </c>
      <c r="Y19" s="146">
        <f t="shared" si="12"/>
        <v>14</v>
      </c>
      <c r="Z19" s="145"/>
      <c r="AA19" s="146">
        <f>INDEX('MUZIKANTI SEOSKIH IGARA'!$H$6:$H$30,MATCH(A19,'MUZIKANTI SEOSKIH IGARA'!$B$6:$B$30,))</f>
        <v>30</v>
      </c>
      <c r="AB19" s="605">
        <f>SUM(C19+E19+G19+I19+K19+M19+O19+Q19+S19+U19+W19+Y19+AA19)</f>
        <v>257</v>
      </c>
      <c r="AC19" s="606"/>
      <c r="AD19" s="602">
        <f>RANK(AB19,$AB$11:$AB$125,)</f>
        <v>4</v>
      </c>
      <c r="AE19" s="603"/>
      <c r="AG19" s="141" t="str">
        <f>INDEX('POTEZANJE ŠTAPA'!$X$7:$X$33,MATCH(A19,'POTEZANJE ŠTAPA'!$Y$7:$Y$33,))</f>
        <v>2.</v>
      </c>
      <c r="AH19" s="337">
        <f>INDEX('POTEZANJE ŠTAPA'!$AA$7:$AA$33,MATCH(A19,'POTEZANJE ŠTAPA'!$Y$7:$Y$33,))</f>
        <v>25</v>
      </c>
      <c r="AI19" s="141" t="str">
        <f>INDEX(BIKOVANJE!$T$7:$T$30,MATCH(A19,BIKOVANJE!$U$7:$U$30,))</f>
        <v>2.</v>
      </c>
      <c r="AJ19" s="337">
        <f>INDEX(BIKOVANJE!$W$7:$W$30,MATCH(A19,BIKOVANJE!$U$7:$U$30,))</f>
        <v>25</v>
      </c>
      <c r="AK19" s="145" t="str">
        <f>INDEX('POTEZANJE UŽETA ŽENE'!$T$7:$T$30,MATCH(A19,'POTEZANJE UŽETA ŽENE'!$U$7:$U$30,))</f>
        <v>7.</v>
      </c>
      <c r="AL19" s="146">
        <f>INDEX('POTEZANJE UŽETA ŽENE'!$W$7:$W$30,MATCH(A19,'POTEZANJE UŽETA ŽENE'!$U$7:$U$30,))</f>
        <v>14</v>
      </c>
      <c r="AM19" s="145" t="str">
        <f>INDEX('POTEZANJE UŽETA MUŠKI'!$T$7:$T$30,MATCH(A19,'POTEZANJE UŽETA MUŠKI'!$U$7:$U$30,))</f>
        <v>7.</v>
      </c>
      <c r="AN19" s="146">
        <f>INDEX('POTEZANJE UŽETA MUŠKI'!$W$7:$W$30,MATCH(A19,'POTEZANJE UŽETA MUŠKI'!$U$7:$U$30,))</f>
        <v>14</v>
      </c>
    </row>
    <row r="20" spans="1:40" ht="18" customHeight="1" thickBot="1" thickTop="1">
      <c r="A20" s="43" t="str">
        <f>'ULAZNI PODACI'!B14</f>
        <v>SALINOVEC</v>
      </c>
      <c r="B20" s="141">
        <f>INDEX('SKOK S MJESTA'!$J$6:$J$18,MATCH(A20,'SKOK S MJESTA'!$B$6:$B$18,))</f>
        <v>8</v>
      </c>
      <c r="C20" s="142">
        <f>INDEX('SKOK S MJESTA'!$K$6:$K$18,MATCH(A20,'SKOK S MJESTA'!$B$6:$B$18,))</f>
        <v>12</v>
      </c>
      <c r="D20" s="143">
        <f>INDEX('HODANJE NA ŠTAKAMA'!$G$6:$G$18,MATCH(A20,'HODANJE NA ŠTAKAMA'!$B$6:$B$18,))</f>
        <v>2</v>
      </c>
      <c r="E20" s="144">
        <f>INDEX('HODANJE NA ŠTAKAMA'!$H$6:$H$18,MATCH(A20,'HODANJE NA ŠTAKAMA'!$B$6:$B$18,))</f>
        <v>25</v>
      </c>
      <c r="F20" s="145">
        <f>INDEX('SASTAVLJANJE PLUGA'!$G$6:$G$18,MATCH(A20,'SASTAVLJANJE PLUGA'!$B$6:$B$18,))</f>
        <v>1</v>
      </c>
      <c r="G20" s="146">
        <f>INDEX('SASTAVLJANJE PLUGA'!$H$6:$H$18,MATCH(A20,'SASTAVLJANJE PLUGA'!$B$6:$B$18,))</f>
        <v>30</v>
      </c>
      <c r="H20" s="141" t="str">
        <f t="shared" si="10"/>
        <v>1.</v>
      </c>
      <c r="I20" s="337">
        <f t="shared" si="10"/>
        <v>30</v>
      </c>
      <c r="J20" s="141">
        <f>INDEX('PENJANJE NA STUP'!$E$6:$E$18,MATCH(A20,'PENJANJE NA STUP'!$B$6:$B$18,))</f>
        <v>5</v>
      </c>
      <c r="K20" s="142">
        <f>INDEX('PENJANJE NA STUP'!$F$6:$F$18,MATCH(A20,'PENJANJE NA STUP'!$B$6:$B$18,))</f>
        <v>18</v>
      </c>
      <c r="L20" s="145">
        <f>INDEX('NOŠENJE KOŠARE NA GLAVI'!$G$6:$G$18,MATCH(A20,'NOŠENJE KOŠARE NA GLAVI'!$B$6:$B$18,))</f>
        <v>2</v>
      </c>
      <c r="M20" s="146">
        <f>INDEX('NOŠENJE KOŠARE NA GLAVI'!$H$6:$H$18,MATCH(A20,'NOŠENJE KOŠARE NA GLAVI'!$B$6:$B$18,))</f>
        <v>25</v>
      </c>
      <c r="N20" s="145">
        <f>INDEX('TRČANJE U VREČI'!$G$6:$G$18,MATCH(A20,'TRČANJE U VREČI'!$B$6:$B$18,))</f>
        <v>3</v>
      </c>
      <c r="O20" s="146">
        <f>INDEX('TRČANJE U VREČI'!$H$6:$H$18,MATCH(A20,'TRČANJE U VREČI'!$B$6:$B$18,))</f>
        <v>23</v>
      </c>
      <c r="P20" s="145">
        <f>INDEX('VOŽNJA ŽIVIH TAČKI'!$G$6:$G$18,MATCH(A20,'VOŽNJA ŽIVIH TAČKI'!$B$6:$B$18,))</f>
        <v>1</v>
      </c>
      <c r="Q20" s="146">
        <f>INDEX('VOŽNJA ŽIVIH TAČKI'!$H$6:$H$18,MATCH(A20,'VOŽNJA ŽIVIH TAČKI'!$B$6:$B$18,))</f>
        <v>30</v>
      </c>
      <c r="R20" s="141" t="str">
        <f t="shared" si="11"/>
        <v>1.</v>
      </c>
      <c r="S20" s="337">
        <f t="shared" si="11"/>
        <v>30</v>
      </c>
      <c r="T20" s="145">
        <f>INDEX('BACANJE KAMENA S RAMENA'!$M$6:$M$18,MATCH(A20,'BACANJE KAMENA S RAMENA'!$B$6:$B$18,))</f>
        <v>1</v>
      </c>
      <c r="U20" s="146">
        <f>INDEX('BACANJE KAMENA S RAMENA'!$N$6:$N$18,MATCH(A20,'BACANJE KAMENA S RAMENA'!$B$6:$B$18,))</f>
        <v>30</v>
      </c>
      <c r="V20" s="145" t="str">
        <f t="shared" si="12"/>
        <v>1.</v>
      </c>
      <c r="W20" s="146">
        <f t="shared" si="12"/>
        <v>30</v>
      </c>
      <c r="X20" s="145" t="str">
        <f t="shared" si="12"/>
        <v>1.</v>
      </c>
      <c r="Y20" s="146">
        <f t="shared" si="12"/>
        <v>30</v>
      </c>
      <c r="Z20" s="145"/>
      <c r="AA20" s="146">
        <f>INDEX('MUZIKANTI SEOSKIH IGARA'!$H$6:$H$30,MATCH(A20,'MUZIKANTI SEOSKIH IGARA'!$B$6:$B$30,))</f>
        <v>30</v>
      </c>
      <c r="AB20" s="605">
        <f>SUM(C20+E20+G20+I20+K20+M20+O20+Q20+S20+U20+W20+Y20+AA20)</f>
        <v>343</v>
      </c>
      <c r="AC20" s="606"/>
      <c r="AD20" s="602">
        <f>RANK(AB20,$AB$11:$AB$125,)</f>
        <v>1</v>
      </c>
      <c r="AE20" s="603"/>
      <c r="AG20" s="141" t="str">
        <f>INDEX('POTEZANJE ŠTAPA'!$X$7:$X$33,MATCH(A20,'POTEZANJE ŠTAPA'!$Y$7:$Y$33,))</f>
        <v>1.</v>
      </c>
      <c r="AH20" s="337">
        <f>INDEX('POTEZANJE ŠTAPA'!$AA$7:$AA$33,MATCH(A20,'POTEZANJE ŠTAPA'!$Y$7:$Y$33,))</f>
        <v>30</v>
      </c>
      <c r="AI20" s="141" t="str">
        <f>INDEX(BIKOVANJE!$T$7:$T$30,MATCH(A20,BIKOVANJE!$U$7:$U$30,))</f>
        <v>1.</v>
      </c>
      <c r="AJ20" s="337">
        <f>INDEX(BIKOVANJE!$W$7:$W$30,MATCH(A20,BIKOVANJE!$U$7:$U$30,))</f>
        <v>30</v>
      </c>
      <c r="AK20" s="145" t="str">
        <f>INDEX('POTEZANJE UŽETA ŽENE'!$T$7:$T$30,MATCH(A20,'POTEZANJE UŽETA ŽENE'!$U$7:$U$30,))</f>
        <v>1.</v>
      </c>
      <c r="AL20" s="146">
        <f>INDEX('POTEZANJE UŽETA ŽENE'!$W$7:$W$30,MATCH(A20,'POTEZANJE UŽETA ŽENE'!$U$7:$U$30,))</f>
        <v>30</v>
      </c>
      <c r="AM20" s="145" t="str">
        <f>INDEX('POTEZANJE UŽETA MUŠKI'!$T$7:$T$30,MATCH(A20,'POTEZANJE UŽETA MUŠKI'!$U$7:$U$30,))</f>
        <v>1.</v>
      </c>
      <c r="AN20" s="146">
        <f>INDEX('POTEZANJE UŽETA MUŠKI'!$W$7:$W$30,MATCH(A20,'POTEZANJE UŽETA MUŠKI'!$U$7:$U$30,))</f>
        <v>30</v>
      </c>
    </row>
    <row r="21" spans="1:40" ht="18" customHeight="1" thickBot="1" thickTop="1">
      <c r="A21" s="43"/>
      <c r="B21" s="141"/>
      <c r="C21" s="142"/>
      <c r="D21" s="143"/>
      <c r="E21" s="144"/>
      <c r="F21" s="145"/>
      <c r="G21" s="146"/>
      <c r="H21" s="141"/>
      <c r="I21" s="337"/>
      <c r="J21" s="141"/>
      <c r="K21" s="142"/>
      <c r="L21" s="145"/>
      <c r="M21" s="146"/>
      <c r="N21" s="145"/>
      <c r="O21" s="146"/>
      <c r="P21" s="145"/>
      <c r="Q21" s="146"/>
      <c r="R21" s="141"/>
      <c r="S21" s="337"/>
      <c r="T21" s="145"/>
      <c r="U21" s="146"/>
      <c r="V21" s="145"/>
      <c r="W21" s="146"/>
      <c r="X21" s="145"/>
      <c r="Y21" s="146"/>
      <c r="Z21" s="145"/>
      <c r="AA21" s="146"/>
      <c r="AB21" s="605"/>
      <c r="AC21" s="606"/>
      <c r="AD21" s="602"/>
      <c r="AE21" s="603"/>
      <c r="AG21" s="141" t="e">
        <f>INDEX('POTEZANJE ŠTAPA'!$X$7:$X$33,MATCH(A21,'POTEZANJE ŠTAPA'!$Y$7:$Y$33,))</f>
        <v>#N/A</v>
      </c>
      <c r="AH21" s="337" t="e">
        <f>INDEX('POTEZANJE ŠTAPA'!$AA$7:$AA$33,MATCH(A21,'POTEZANJE ŠTAPA'!$Y$7:$Y$33,))</f>
        <v>#N/A</v>
      </c>
      <c r="AI21" s="141" t="e">
        <f>INDEX(BIKOVANJE!$T$7:$T$30,MATCH(A21,BIKOVANJE!$U$7:$U$30,))</f>
        <v>#N/A</v>
      </c>
      <c r="AJ21" s="337" t="e">
        <f>INDEX(BIKOVANJE!$W$7:$W$30,MATCH(A21,BIKOVANJE!$U$7:$U$30,))</f>
        <v>#N/A</v>
      </c>
      <c r="AK21" s="145" t="e">
        <f>INDEX('POTEZANJE UŽETA ŽENE'!$T$7:$T$30,MATCH(A21,'POTEZANJE UŽETA ŽENE'!$U$7:$U$30,))</f>
        <v>#N/A</v>
      </c>
      <c r="AL21" s="146" t="e">
        <f>INDEX('POTEZANJE UŽETA ŽENE'!$W$7:$W$30,MATCH(A21,'POTEZANJE UŽETA ŽENE'!$U$7:$U$30,))</f>
        <v>#N/A</v>
      </c>
      <c r="AM21" s="145" t="e">
        <f>INDEX('POTEZANJE UŽETA MUŠKI'!$T$7:$T$30,MATCH(A21,'POTEZANJE UŽETA MUŠKI'!$U$7:$U$30,))</f>
        <v>#N/A</v>
      </c>
      <c r="AN21" s="146" t="e">
        <f>INDEX('POTEZANJE UŽETA MUŠKI'!$W$7:$W$30,MATCH(A21,'POTEZANJE UŽETA MUŠKI'!$U$7:$U$30,))</f>
        <v>#N/A</v>
      </c>
    </row>
    <row r="22" spans="1:40" ht="18" customHeight="1" thickBot="1" thickTop="1">
      <c r="A22" s="43"/>
      <c r="B22" s="141"/>
      <c r="C22" s="142"/>
      <c r="D22" s="143"/>
      <c r="E22" s="144"/>
      <c r="F22" s="145"/>
      <c r="G22" s="146"/>
      <c r="H22" s="152"/>
      <c r="I22" s="153"/>
      <c r="J22" s="141"/>
      <c r="K22" s="142"/>
      <c r="L22" s="150"/>
      <c r="M22" s="151"/>
      <c r="N22" s="148"/>
      <c r="O22" s="149"/>
      <c r="P22" s="150"/>
      <c r="Q22" s="151"/>
      <c r="R22" s="148"/>
      <c r="S22" s="149"/>
      <c r="T22" s="150"/>
      <c r="U22" s="151"/>
      <c r="V22" s="148"/>
      <c r="W22" s="149"/>
      <c r="X22" s="150"/>
      <c r="Y22" s="151"/>
      <c r="Z22" s="148"/>
      <c r="AA22" s="149"/>
      <c r="AB22" s="605"/>
      <c r="AC22" s="606"/>
      <c r="AD22" s="602"/>
      <c r="AE22" s="603"/>
      <c r="AG22" s="141"/>
      <c r="AH22" s="337"/>
      <c r="AI22" s="141"/>
      <c r="AJ22" s="337"/>
      <c r="AK22" s="145"/>
      <c r="AL22" s="146"/>
      <c r="AM22" s="145"/>
      <c r="AN22" s="146"/>
    </row>
    <row r="23" spans="1:40" ht="18" customHeight="1" thickBot="1" thickTop="1">
      <c r="A23" s="41"/>
      <c r="B23" s="147"/>
      <c r="C23" s="142"/>
      <c r="D23" s="143"/>
      <c r="E23" s="144"/>
      <c r="F23" s="145"/>
      <c r="G23" s="146"/>
      <c r="H23" s="152"/>
      <c r="I23" s="153"/>
      <c r="J23" s="148"/>
      <c r="K23" s="149"/>
      <c r="L23" s="150"/>
      <c r="M23" s="151"/>
      <c r="N23" s="148"/>
      <c r="O23" s="149"/>
      <c r="P23" s="150"/>
      <c r="Q23" s="151"/>
      <c r="R23" s="148"/>
      <c r="S23" s="149"/>
      <c r="T23" s="150"/>
      <c r="U23" s="151"/>
      <c r="V23" s="148"/>
      <c r="W23" s="149"/>
      <c r="X23" s="150"/>
      <c r="Y23" s="151"/>
      <c r="Z23" s="148"/>
      <c r="AA23" s="149"/>
      <c r="AB23" s="609"/>
      <c r="AC23" s="610"/>
      <c r="AD23" s="611"/>
      <c r="AE23" s="610"/>
      <c r="AG23" s="141"/>
      <c r="AH23" s="337"/>
      <c r="AI23" s="141"/>
      <c r="AJ23" s="337"/>
      <c r="AK23" s="145"/>
      <c r="AL23" s="146"/>
      <c r="AM23" s="145"/>
      <c r="AN23" s="146"/>
    </row>
    <row r="24" spans="1:40" ht="18" customHeight="1" thickBot="1" thickTop="1">
      <c r="A24" s="41"/>
      <c r="B24" s="147"/>
      <c r="C24" s="142"/>
      <c r="D24" s="143"/>
      <c r="E24" s="144"/>
      <c r="F24" s="145"/>
      <c r="G24" s="146"/>
      <c r="H24" s="152"/>
      <c r="I24" s="153"/>
      <c r="J24" s="148"/>
      <c r="K24" s="149"/>
      <c r="L24" s="150"/>
      <c r="M24" s="151"/>
      <c r="N24" s="148"/>
      <c r="O24" s="149"/>
      <c r="P24" s="150"/>
      <c r="Q24" s="151"/>
      <c r="R24" s="148"/>
      <c r="S24" s="149"/>
      <c r="T24" s="150"/>
      <c r="U24" s="151"/>
      <c r="V24" s="148"/>
      <c r="W24" s="149"/>
      <c r="X24" s="150"/>
      <c r="Y24" s="151"/>
      <c r="Z24" s="148"/>
      <c r="AA24" s="149"/>
      <c r="AB24" s="609"/>
      <c r="AC24" s="610"/>
      <c r="AD24" s="611"/>
      <c r="AE24" s="610"/>
      <c r="AG24" s="141"/>
      <c r="AH24" s="337"/>
      <c r="AI24" s="141"/>
      <c r="AJ24" s="337"/>
      <c r="AK24" s="145"/>
      <c r="AL24" s="146"/>
      <c r="AM24" s="145"/>
      <c r="AN24" s="146"/>
    </row>
    <row r="25" spans="1:40" ht="18" customHeight="1" thickBot="1" thickTop="1">
      <c r="A25" s="42"/>
      <c r="B25" s="154"/>
      <c r="C25" s="155"/>
      <c r="D25" s="156"/>
      <c r="E25" s="157"/>
      <c r="F25" s="158"/>
      <c r="G25" s="159"/>
      <c r="H25" s="156"/>
      <c r="I25" s="160"/>
      <c r="J25" s="154"/>
      <c r="K25" s="155"/>
      <c r="L25" s="161"/>
      <c r="M25" s="162"/>
      <c r="N25" s="154"/>
      <c r="O25" s="155"/>
      <c r="P25" s="161"/>
      <c r="Q25" s="162"/>
      <c r="R25" s="154"/>
      <c r="S25" s="155"/>
      <c r="T25" s="161"/>
      <c r="U25" s="162"/>
      <c r="V25" s="154"/>
      <c r="W25" s="155"/>
      <c r="X25" s="161"/>
      <c r="Y25" s="162"/>
      <c r="Z25" s="154"/>
      <c r="AA25" s="155"/>
      <c r="AB25" s="615"/>
      <c r="AC25" s="616"/>
      <c r="AD25" s="617"/>
      <c r="AE25" s="616"/>
      <c r="AG25" s="141"/>
      <c r="AH25" s="337"/>
      <c r="AI25" s="141"/>
      <c r="AJ25" s="337"/>
      <c r="AK25" s="145"/>
      <c r="AL25" s="146"/>
      <c r="AM25" s="145"/>
      <c r="AN25" s="146"/>
    </row>
    <row r="26" spans="28:31" ht="18" customHeight="1">
      <c r="AB26" s="481"/>
      <c r="AC26" s="481"/>
      <c r="AD26" s="481"/>
      <c r="AE26" s="481"/>
    </row>
  </sheetData>
  <sheetProtection/>
  <mergeCells count="78">
    <mergeCell ref="AH5:AH6"/>
    <mergeCell ref="A2:AE3"/>
    <mergeCell ref="AB25:AC25"/>
    <mergeCell ref="AD25:AE25"/>
    <mergeCell ref="AB21:AC21"/>
    <mergeCell ref="AB18:AC18"/>
    <mergeCell ref="AD18:AE18"/>
    <mergeCell ref="AD21:AE21"/>
    <mergeCell ref="AB22:AC22"/>
    <mergeCell ref="AD22:AE22"/>
    <mergeCell ref="AB16:AC16"/>
    <mergeCell ref="AD16:AE16"/>
    <mergeCell ref="AB26:AC26"/>
    <mergeCell ref="AD26:AE26"/>
    <mergeCell ref="AB23:AC23"/>
    <mergeCell ref="AD23:AE23"/>
    <mergeCell ref="AB24:AC24"/>
    <mergeCell ref="AD24:AE24"/>
    <mergeCell ref="AD12:AE12"/>
    <mergeCell ref="AB13:AC13"/>
    <mergeCell ref="AB19:AC19"/>
    <mergeCell ref="AD19:AE19"/>
    <mergeCell ref="AB20:AC20"/>
    <mergeCell ref="AD20:AE20"/>
    <mergeCell ref="AB14:AC14"/>
    <mergeCell ref="AD14:AE14"/>
    <mergeCell ref="AB15:AC15"/>
    <mergeCell ref="AD15:AE15"/>
    <mergeCell ref="Y9:Y10"/>
    <mergeCell ref="Z9:Z10"/>
    <mergeCell ref="AB17:AC17"/>
    <mergeCell ref="AD17:AE17"/>
    <mergeCell ref="AC5:AC10"/>
    <mergeCell ref="AD5:AD10"/>
    <mergeCell ref="AE5:AE10"/>
    <mergeCell ref="AB11:AC11"/>
    <mergeCell ref="AD11:AE11"/>
    <mergeCell ref="AB12:AC12"/>
    <mergeCell ref="R9:R10"/>
    <mergeCell ref="R5:S8"/>
    <mergeCell ref="AD13:AE13"/>
    <mergeCell ref="AA9:AA10"/>
    <mergeCell ref="AB5:AB10"/>
    <mergeCell ref="U9:U10"/>
    <mergeCell ref="V9:V10"/>
    <mergeCell ref="W9:W10"/>
    <mergeCell ref="X9:X10"/>
    <mergeCell ref="X5:Y8"/>
    <mergeCell ref="L5:M8"/>
    <mergeCell ref="F9:F10"/>
    <mergeCell ref="T5:U8"/>
    <mergeCell ref="V5:W8"/>
    <mergeCell ref="N5:O8"/>
    <mergeCell ref="L9:L10"/>
    <mergeCell ref="M9:M10"/>
    <mergeCell ref="N9:N10"/>
    <mergeCell ref="O9:O10"/>
    <mergeCell ref="P9:P10"/>
    <mergeCell ref="D5:E8"/>
    <mergeCell ref="F5:G8"/>
    <mergeCell ref="H5:I8"/>
    <mergeCell ref="Q9:Q10"/>
    <mergeCell ref="K9:K10"/>
    <mergeCell ref="J9:J10"/>
    <mergeCell ref="I9:I10"/>
    <mergeCell ref="G9:G10"/>
    <mergeCell ref="H9:H10"/>
    <mergeCell ref="J5:K8"/>
    <mergeCell ref="S9:S10"/>
    <mergeCell ref="T9:T10"/>
    <mergeCell ref="A5:A10"/>
    <mergeCell ref="Z5:AA8"/>
    <mergeCell ref="B9:B10"/>
    <mergeCell ref="C9:C10"/>
    <mergeCell ref="D9:D10"/>
    <mergeCell ref="E9:E10"/>
    <mergeCell ref="P5:Q8"/>
    <mergeCell ref="B5:C8"/>
  </mergeCells>
  <printOptions/>
  <pageMargins left="0.61" right="0.35433070866141736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showGridLines="0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6.7109375" style="1" customWidth="1"/>
    <col min="2" max="2" width="28.7109375" style="1" customWidth="1"/>
    <col min="3" max="11" width="11.7109375" style="1" customWidth="1"/>
    <col min="12" max="16384" width="9.140625" style="1" customWidth="1"/>
  </cols>
  <sheetData>
    <row r="1" ht="7.5" customHeight="1"/>
    <row r="2" spans="1:11" ht="33.75" customHeight="1">
      <c r="A2" s="621" t="s">
        <v>59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</row>
    <row r="3" spans="1:11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30" t="s">
        <v>0</v>
      </c>
      <c r="B4" s="31" t="s">
        <v>1</v>
      </c>
      <c r="C4" s="618" t="s">
        <v>2</v>
      </c>
      <c r="D4" s="619"/>
      <c r="E4" s="620"/>
      <c r="F4" s="618" t="s">
        <v>3</v>
      </c>
      <c r="G4" s="619"/>
      <c r="H4" s="620"/>
      <c r="I4" s="622" t="s">
        <v>21</v>
      </c>
      <c r="J4" s="624" t="s">
        <v>23</v>
      </c>
      <c r="K4" s="626" t="s">
        <v>22</v>
      </c>
    </row>
    <row r="5" spans="1:11" ht="16.5" customHeight="1" thickBot="1">
      <c r="A5" s="93"/>
      <c r="B5" s="92"/>
      <c r="C5" s="93" t="s">
        <v>4</v>
      </c>
      <c r="D5" s="94" t="s">
        <v>5</v>
      </c>
      <c r="E5" s="95" t="s">
        <v>6</v>
      </c>
      <c r="F5" s="16" t="s">
        <v>4</v>
      </c>
      <c r="G5" s="17" t="s">
        <v>5</v>
      </c>
      <c r="H5" s="18" t="s">
        <v>6</v>
      </c>
      <c r="I5" s="623"/>
      <c r="J5" s="625"/>
      <c r="K5" s="627"/>
    </row>
    <row r="6" spans="1:12" ht="19.5" customHeight="1">
      <c r="A6" s="96" t="s">
        <v>7</v>
      </c>
      <c r="B6" s="97" t="str">
        <f>'ULAZNI PODACI'!B5</f>
        <v>ŠTEFANEC</v>
      </c>
      <c r="C6" s="89">
        <v>2.69</v>
      </c>
      <c r="D6" s="7">
        <v>2.47</v>
      </c>
      <c r="E6" s="44">
        <f>MAX(C6:D6)</f>
        <v>2.69</v>
      </c>
      <c r="F6" s="6">
        <v>2.57</v>
      </c>
      <c r="G6" s="7">
        <v>2.53</v>
      </c>
      <c r="H6" s="44">
        <f>MAX(F6:G6)</f>
        <v>2.57</v>
      </c>
      <c r="I6" s="15">
        <f>E6+H6</f>
        <v>5.26</v>
      </c>
      <c r="J6" s="84">
        <f aca="true" t="shared" si="0" ref="J6:J15">IF(I6&gt;0,RANK(I6,$I$6:$I$17,),"-")</f>
        <v>5</v>
      </c>
      <c r="K6" s="48">
        <f>INDEX(BAZA!$B$1:$B$30,MATCH(J6,BAZA!$A$1:$A$30,))</f>
        <v>18</v>
      </c>
      <c r="L6" s="458"/>
    </row>
    <row r="7" spans="1:12" ht="19.5" customHeight="1">
      <c r="A7" s="87" t="s">
        <v>8</v>
      </c>
      <c r="B7" s="98" t="str">
        <f>'ULAZNI PODACI'!B6</f>
        <v>GORNJI BOGIČEVCI</v>
      </c>
      <c r="C7" s="90">
        <v>2.13</v>
      </c>
      <c r="D7" s="9">
        <v>2.38</v>
      </c>
      <c r="E7" s="45">
        <f>MAX(C7:D7)</f>
        <v>2.38</v>
      </c>
      <c r="F7" s="8">
        <v>2.28</v>
      </c>
      <c r="G7" s="9">
        <v>2.32</v>
      </c>
      <c r="H7" s="45">
        <f>MAX(F7:G7)</f>
        <v>2.32</v>
      </c>
      <c r="I7" s="28">
        <f>E7+H7</f>
        <v>4.699999999999999</v>
      </c>
      <c r="J7" s="85">
        <f t="shared" si="0"/>
        <v>10</v>
      </c>
      <c r="K7" s="48">
        <f>INDEX(BAZA!$B$1:$B$30,MATCH(J7,BAZA!$A$1:$A$30,))</f>
        <v>8</v>
      </c>
      <c r="L7" s="458"/>
    </row>
    <row r="8" spans="1:12" ht="19.5" customHeight="1">
      <c r="A8" s="87" t="s">
        <v>9</v>
      </c>
      <c r="B8" s="98" t="str">
        <f>'ULAZNI PODACI'!B7</f>
        <v>JALKOVEC</v>
      </c>
      <c r="C8" s="90">
        <v>2.63</v>
      </c>
      <c r="D8" s="9">
        <v>2.58</v>
      </c>
      <c r="E8" s="45">
        <f aca="true" t="shared" si="1" ref="E8:E13">MAX(C8:D8)</f>
        <v>2.63</v>
      </c>
      <c r="F8" s="8">
        <v>2.47</v>
      </c>
      <c r="G8" s="9">
        <v>2.38</v>
      </c>
      <c r="H8" s="45">
        <f aca="true" t="shared" si="2" ref="H8:H13">MAX(F8:G8)</f>
        <v>2.47</v>
      </c>
      <c r="I8" s="28">
        <f aca="true" t="shared" si="3" ref="I8:I13">E8+H8</f>
        <v>5.1</v>
      </c>
      <c r="J8" s="85">
        <f t="shared" si="0"/>
        <v>6</v>
      </c>
      <c r="K8" s="48">
        <f>INDEX(BAZA!$B$1:$B$30,MATCH(J8,BAZA!$A$1:$A$30,))</f>
        <v>16</v>
      </c>
      <c r="L8" s="458"/>
    </row>
    <row r="9" spans="1:12" ht="19.5" customHeight="1">
      <c r="A9" s="87" t="s">
        <v>10</v>
      </c>
      <c r="B9" s="98" t="str">
        <f>'ULAZNI PODACI'!B8</f>
        <v>STARA BRV</v>
      </c>
      <c r="C9" s="90">
        <v>2.34</v>
      </c>
      <c r="D9" s="9">
        <v>2.35</v>
      </c>
      <c r="E9" s="45">
        <f t="shared" si="1"/>
        <v>2.35</v>
      </c>
      <c r="F9" s="8"/>
      <c r="G9" s="9">
        <v>2.43</v>
      </c>
      <c r="H9" s="45">
        <f t="shared" si="2"/>
        <v>2.43</v>
      </c>
      <c r="I9" s="28">
        <f t="shared" si="3"/>
        <v>4.78</v>
      </c>
      <c r="J9" s="85">
        <f t="shared" si="0"/>
        <v>9</v>
      </c>
      <c r="K9" s="48">
        <f>INDEX(BAZA!$B$1:$B$30,MATCH(J9,BAZA!$A$1:$A$30,))</f>
        <v>10</v>
      </c>
      <c r="L9" s="458"/>
    </row>
    <row r="10" spans="1:12" ht="19.5" customHeight="1">
      <c r="A10" s="87" t="s">
        <v>11</v>
      </c>
      <c r="B10" s="98" t="str">
        <f>'ULAZNI PODACI'!B9</f>
        <v>STAŽNJEVEC</v>
      </c>
      <c r="C10" s="90">
        <v>2.36</v>
      </c>
      <c r="D10" s="9">
        <v>2.26</v>
      </c>
      <c r="E10" s="45">
        <f t="shared" si="1"/>
        <v>2.36</v>
      </c>
      <c r="F10" s="8">
        <v>2.57</v>
      </c>
      <c r="G10" s="9">
        <v>2.61</v>
      </c>
      <c r="H10" s="45">
        <f t="shared" si="2"/>
        <v>2.61</v>
      </c>
      <c r="I10" s="28">
        <f t="shared" si="3"/>
        <v>4.97</v>
      </c>
      <c r="J10" s="85">
        <f t="shared" si="0"/>
        <v>7</v>
      </c>
      <c r="K10" s="48">
        <f>INDEX(BAZA!$B$1:$B$30,MATCH(J10,BAZA!$A$1:$A$30,))</f>
        <v>14</v>
      </c>
      <c r="L10" s="458"/>
    </row>
    <row r="11" spans="1:12" ht="19.5" customHeight="1">
      <c r="A11" s="87" t="s">
        <v>12</v>
      </c>
      <c r="B11" s="98" t="str">
        <f>'ULAZNI PODACI'!B10</f>
        <v>LANČIĆ KNAPIĆ</v>
      </c>
      <c r="C11" s="90">
        <v>2.7</v>
      </c>
      <c r="D11" s="9">
        <v>2.78</v>
      </c>
      <c r="E11" s="45">
        <f t="shared" si="1"/>
        <v>2.78</v>
      </c>
      <c r="F11" s="8">
        <v>2.67</v>
      </c>
      <c r="G11" s="9">
        <v>2.72</v>
      </c>
      <c r="H11" s="45">
        <f t="shared" si="2"/>
        <v>2.72</v>
      </c>
      <c r="I11" s="28">
        <f t="shared" si="3"/>
        <v>5.5</v>
      </c>
      <c r="J11" s="85">
        <f t="shared" si="0"/>
        <v>1</v>
      </c>
      <c r="K11" s="48">
        <f>INDEX(BAZA!$B$1:$B$30,MATCH(J11,BAZA!$A$1:$A$30,))</f>
        <v>30</v>
      </c>
      <c r="L11" s="458"/>
    </row>
    <row r="12" spans="1:12" ht="19.5" customHeight="1">
      <c r="A12" s="87" t="s">
        <v>13</v>
      </c>
      <c r="B12" s="98" t="str">
        <f>'ULAZNI PODACI'!B11</f>
        <v>POLJANA BIŠKUPEČKA</v>
      </c>
      <c r="C12" s="90">
        <v>2.71</v>
      </c>
      <c r="D12" s="9">
        <v>2.77</v>
      </c>
      <c r="E12" s="45">
        <f t="shared" si="1"/>
        <v>2.77</v>
      </c>
      <c r="F12" s="8">
        <v>2.65</v>
      </c>
      <c r="G12" s="9">
        <v>2.55</v>
      </c>
      <c r="H12" s="45">
        <f t="shared" si="2"/>
        <v>2.65</v>
      </c>
      <c r="I12" s="28">
        <f t="shared" si="3"/>
        <v>5.42</v>
      </c>
      <c r="J12" s="85">
        <f t="shared" si="0"/>
        <v>2</v>
      </c>
      <c r="K12" s="48">
        <f>INDEX(BAZA!$B$1:$B$30,MATCH(J12,BAZA!$A$1:$A$30,))</f>
        <v>25</v>
      </c>
      <c r="L12" s="458"/>
    </row>
    <row r="13" spans="1:12" ht="19.5" customHeight="1">
      <c r="A13" s="87" t="s">
        <v>14</v>
      </c>
      <c r="B13" s="98" t="str">
        <f>'ULAZNI PODACI'!B12</f>
        <v>LEPOGLAVSKA VES</v>
      </c>
      <c r="C13" s="90">
        <v>2.63</v>
      </c>
      <c r="D13" s="9">
        <v>2.35</v>
      </c>
      <c r="E13" s="45">
        <f t="shared" si="1"/>
        <v>2.63</v>
      </c>
      <c r="F13" s="8">
        <v>2.66</v>
      </c>
      <c r="G13" s="9">
        <v>2.69</v>
      </c>
      <c r="H13" s="45">
        <f t="shared" si="2"/>
        <v>2.69</v>
      </c>
      <c r="I13" s="28">
        <f t="shared" si="3"/>
        <v>5.32</v>
      </c>
      <c r="J13" s="85">
        <f t="shared" si="0"/>
        <v>4</v>
      </c>
      <c r="K13" s="48">
        <f>INDEX(BAZA!$B$1:$B$30,MATCH(J13,BAZA!$A$1:$A$30,))</f>
        <v>20</v>
      </c>
      <c r="L13" s="458"/>
    </row>
    <row r="14" spans="1:12" ht="19.5" customHeight="1">
      <c r="A14" s="87" t="s">
        <v>15</v>
      </c>
      <c r="B14" s="98" t="str">
        <f>'ULAZNI PODACI'!B13</f>
        <v>IVANEČKA ŽELJEZNICA</v>
      </c>
      <c r="C14" s="90">
        <v>2.7</v>
      </c>
      <c r="D14" s="9">
        <v>2.7</v>
      </c>
      <c r="E14" s="45">
        <f>MAX(C14:D14)</f>
        <v>2.7</v>
      </c>
      <c r="F14" s="8">
        <v>2.65</v>
      </c>
      <c r="G14" s="9">
        <v>2.68</v>
      </c>
      <c r="H14" s="45">
        <f>MAX(F14:G14)</f>
        <v>2.68</v>
      </c>
      <c r="I14" s="28">
        <f>E14+H14</f>
        <v>5.380000000000001</v>
      </c>
      <c r="J14" s="85">
        <f t="shared" si="0"/>
        <v>3</v>
      </c>
      <c r="K14" s="48">
        <f>INDEX(BAZA!$B$1:$B$30,MATCH(J14,BAZA!$A$1:$A$30,))</f>
        <v>23</v>
      </c>
      <c r="L14" s="458"/>
    </row>
    <row r="15" spans="1:12" ht="19.5" customHeight="1">
      <c r="A15" s="87" t="s">
        <v>16</v>
      </c>
      <c r="B15" s="98" t="str">
        <f>'ULAZNI PODACI'!B14</f>
        <v>SALINOVEC</v>
      </c>
      <c r="C15" s="90">
        <v>2.58</v>
      </c>
      <c r="D15" s="9"/>
      <c r="E15" s="45">
        <f>MAX(C15:D15)</f>
        <v>2.58</v>
      </c>
      <c r="F15" s="8">
        <v>2.32</v>
      </c>
      <c r="G15" s="9"/>
      <c r="H15" s="45">
        <f>MAX(F15:G15)</f>
        <v>2.32</v>
      </c>
      <c r="I15" s="28">
        <f>E15+H15</f>
        <v>4.9</v>
      </c>
      <c r="J15" s="85">
        <f t="shared" si="0"/>
        <v>8</v>
      </c>
      <c r="K15" s="48">
        <f>INDEX(BAZA!$B$1:$B$30,MATCH(J15,BAZA!$A$1:$A$30,))</f>
        <v>12</v>
      </c>
      <c r="L15" s="458"/>
    </row>
    <row r="16" spans="1:12" ht="19.5" customHeight="1">
      <c r="A16" s="87" t="s">
        <v>17</v>
      </c>
      <c r="B16" s="98"/>
      <c r="C16" s="90"/>
      <c r="D16" s="9"/>
      <c r="E16" s="45"/>
      <c r="F16" s="8"/>
      <c r="G16" s="9"/>
      <c r="H16" s="45"/>
      <c r="I16" s="28"/>
      <c r="J16" s="85"/>
      <c r="K16" s="48"/>
      <c r="L16" s="458"/>
    </row>
    <row r="17" spans="1:12" ht="19.5" customHeight="1" thickBot="1">
      <c r="A17" s="88" t="s">
        <v>18</v>
      </c>
      <c r="B17" s="99"/>
      <c r="C17" s="91"/>
      <c r="D17" s="11"/>
      <c r="E17" s="46"/>
      <c r="F17" s="10"/>
      <c r="G17" s="11"/>
      <c r="H17" s="46"/>
      <c r="I17" s="29"/>
      <c r="J17" s="86"/>
      <c r="K17" s="51"/>
      <c r="L17" s="458"/>
    </row>
    <row r="20" spans="1:11" ht="15">
      <c r="A20" s="443"/>
      <c r="B20" s="443"/>
      <c r="C20" s="443"/>
      <c r="D20" s="443"/>
      <c r="E20" s="443"/>
      <c r="F20" s="443"/>
      <c r="G20" s="443"/>
      <c r="H20" s="443"/>
      <c r="I20" s="443"/>
      <c r="J20" s="443"/>
      <c r="K20" s="443"/>
    </row>
    <row r="21" spans="1:11" ht="15">
      <c r="A21" s="443"/>
      <c r="B21" s="443"/>
      <c r="C21" s="443"/>
      <c r="D21" s="443"/>
      <c r="E21" s="443"/>
      <c r="F21" s="443"/>
      <c r="G21" s="443"/>
      <c r="H21" s="443"/>
      <c r="I21" s="443"/>
      <c r="J21" s="443"/>
      <c r="K21" s="443"/>
    </row>
    <row r="22" spans="1:11" ht="15">
      <c r="A22" s="443"/>
      <c r="B22" s="443"/>
      <c r="C22" s="443"/>
      <c r="D22" s="443"/>
      <c r="E22" s="443"/>
      <c r="F22" s="443"/>
      <c r="G22" s="443"/>
      <c r="H22" s="443"/>
      <c r="I22" s="443"/>
      <c r="J22" s="443"/>
      <c r="K22" s="443"/>
    </row>
    <row r="23" spans="1:11" ht="15">
      <c r="A23" s="443"/>
      <c r="B23" s="443"/>
      <c r="C23" s="443"/>
      <c r="D23" s="443"/>
      <c r="E23" s="443"/>
      <c r="F23" s="443"/>
      <c r="G23" s="443"/>
      <c r="H23" s="443"/>
      <c r="I23" s="443"/>
      <c r="J23" s="443"/>
      <c r="K23" s="443"/>
    </row>
    <row r="24" spans="1:11" ht="15">
      <c r="A24" s="443"/>
      <c r="B24" s="443"/>
      <c r="C24" s="443"/>
      <c r="D24" s="443"/>
      <c r="E24" s="443"/>
      <c r="F24" s="443"/>
      <c r="G24" s="443"/>
      <c r="H24" s="443"/>
      <c r="I24" s="443"/>
      <c r="J24" s="443"/>
      <c r="K24" s="443"/>
    </row>
    <row r="25" spans="1:11" ht="15">
      <c r="A25" s="443"/>
      <c r="B25" s="443"/>
      <c r="C25" s="443"/>
      <c r="D25" s="443"/>
      <c r="E25" s="443"/>
      <c r="F25" s="443"/>
      <c r="G25" s="443"/>
      <c r="H25" s="443"/>
      <c r="I25" s="443"/>
      <c r="J25" s="443"/>
      <c r="K25" s="443"/>
    </row>
  </sheetData>
  <sheetProtection/>
  <mergeCells count="6">
    <mergeCell ref="F4:H4"/>
    <mergeCell ref="C4:E4"/>
    <mergeCell ref="A2:K2"/>
    <mergeCell ref="I4:I5"/>
    <mergeCell ref="J4:J5"/>
    <mergeCell ref="K4:K5"/>
  </mergeCells>
  <printOptions/>
  <pageMargins left="0.35433070866141736" right="0.31496062992125984" top="0.984251968503937" bottom="0.37" header="0.5118110236220472" footer="0.3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4"/>
  <sheetViews>
    <sheetView showGridLines="0" zoomScalePageLayoutView="0" workbookViewId="0" topLeftCell="A1">
      <selection activeCell="H9" sqref="H9"/>
    </sheetView>
  </sheetViews>
  <sheetFormatPr defaultColWidth="9.140625" defaultRowHeight="12.75"/>
  <cols>
    <col min="1" max="1" width="8.7109375" style="1" customWidth="1"/>
    <col min="2" max="2" width="38.7109375" style="1" customWidth="1"/>
    <col min="3" max="3" width="12.7109375" style="1" customWidth="1"/>
    <col min="4" max="4" width="10.7109375" style="1" hidden="1" customWidth="1"/>
    <col min="5" max="8" width="12.7109375" style="1" customWidth="1"/>
    <col min="9" max="11" width="9.140625" style="1" hidden="1" customWidth="1"/>
    <col min="12" max="16384" width="9.140625" style="1" customWidth="1"/>
  </cols>
  <sheetData>
    <row r="1" ht="7.5" customHeight="1"/>
    <row r="2" spans="1:8" ht="33.75" customHeight="1">
      <c r="A2" s="621" t="s">
        <v>60</v>
      </c>
      <c r="B2" s="621"/>
      <c r="C2" s="621"/>
      <c r="D2" s="621"/>
      <c r="E2" s="621"/>
      <c r="F2" s="621"/>
      <c r="G2" s="621"/>
      <c r="H2" s="621"/>
    </row>
    <row r="3" spans="1:8" ht="16.5" customHeight="1" thickBot="1">
      <c r="A3" s="138"/>
      <c r="B3" s="138"/>
      <c r="C3" s="138"/>
      <c r="D3" s="138"/>
      <c r="E3" s="138"/>
      <c r="F3" s="138"/>
      <c r="G3" s="138"/>
      <c r="H3" s="138"/>
    </row>
    <row r="4" spans="1:11" ht="16.5" customHeight="1">
      <c r="A4" s="632" t="s">
        <v>0</v>
      </c>
      <c r="B4" s="634" t="s">
        <v>1</v>
      </c>
      <c r="C4" s="636" t="s">
        <v>31</v>
      </c>
      <c r="D4" s="640" t="s">
        <v>37</v>
      </c>
      <c r="E4" s="638" t="s">
        <v>30</v>
      </c>
      <c r="F4" s="628" t="s">
        <v>29</v>
      </c>
      <c r="G4" s="624" t="s">
        <v>23</v>
      </c>
      <c r="H4" s="630" t="s">
        <v>22</v>
      </c>
      <c r="K4"/>
    </row>
    <row r="5" spans="1:11" ht="16.5" customHeight="1" thickBot="1">
      <c r="A5" s="633"/>
      <c r="B5" s="635"/>
      <c r="C5" s="637"/>
      <c r="D5" s="641"/>
      <c r="E5" s="639"/>
      <c r="F5" s="629"/>
      <c r="G5" s="625"/>
      <c r="H5" s="631"/>
      <c r="K5">
        <f>COUNTIF(K6:K19,"-")</f>
        <v>1</v>
      </c>
    </row>
    <row r="6" spans="1:11" ht="19.5" customHeight="1">
      <c r="A6" s="3" t="s">
        <v>7</v>
      </c>
      <c r="B6" s="97" t="str">
        <f>'ULAZNI PODACI'!B6</f>
        <v>GORNJI BOGIČEVCI</v>
      </c>
      <c r="C6" s="34">
        <v>163.81</v>
      </c>
      <c r="D6" s="37"/>
      <c r="E6" s="37"/>
      <c r="F6" s="174">
        <f>C6+E6</f>
        <v>163.81</v>
      </c>
      <c r="G6" s="164">
        <f>IF(ISERROR(+K6-$K$5),"-",K6-$K$5)</f>
        <v>8</v>
      </c>
      <c r="H6" s="166">
        <f>IF(D6="+",J6+3,J6)</f>
        <v>12</v>
      </c>
      <c r="I6">
        <f>INDEX(BAZA!$B$1:$B$30,MATCH(G6,BAZA!$A$1:$A$30,))</f>
        <v>12</v>
      </c>
      <c r="J6">
        <f>IF(ISERROR(I6),0,I6)</f>
        <v>12</v>
      </c>
      <c r="K6" s="40">
        <f>IF(F6&gt;0,RANK(F6,$F$6:$F$17,1),"-")</f>
        <v>9</v>
      </c>
    </row>
    <row r="7" spans="1:11" ht="19.5" customHeight="1">
      <c r="A7" s="4" t="s">
        <v>8</v>
      </c>
      <c r="B7" s="98" t="str">
        <f>'ULAZNI PODACI'!B7</f>
        <v>JALKOVEC</v>
      </c>
      <c r="C7" s="35">
        <v>104.66</v>
      </c>
      <c r="D7" s="38"/>
      <c r="E7" s="38"/>
      <c r="F7" s="175">
        <f>C7+E7</f>
        <v>104.66</v>
      </c>
      <c r="G7" s="163">
        <f aca="true" t="shared" si="0" ref="G7:G13">IF(ISERROR(+K7-$K$5),"-",K7-$K$5)</f>
        <v>7</v>
      </c>
      <c r="H7" s="167">
        <f aca="true" t="shared" si="1" ref="H7:H13">IF(D7="+",J7+3,J7)</f>
        <v>14</v>
      </c>
      <c r="I7">
        <f>INDEX(BAZA!$B$1:$B$30,MATCH(G7,BAZA!$A$1:$A$30,))</f>
        <v>14</v>
      </c>
      <c r="J7">
        <f aca="true" t="shared" si="2" ref="J7:J15">IF(ISERROR(I7),0,I7)</f>
        <v>14</v>
      </c>
      <c r="K7" s="40">
        <f aca="true" t="shared" si="3" ref="K7:K13">IF(F7&gt;0,RANK(F7,$F$6:$F$17,1),"-")</f>
        <v>8</v>
      </c>
    </row>
    <row r="8" spans="1:11" ht="19.5" customHeight="1">
      <c r="A8" s="4" t="s">
        <v>9</v>
      </c>
      <c r="B8" s="98" t="str">
        <f>'ULAZNI PODACI'!B8</f>
        <v>STARA BRV</v>
      </c>
      <c r="C8" s="35"/>
      <c r="D8" s="38"/>
      <c r="E8" s="38"/>
      <c r="F8" s="175">
        <f aca="true" t="shared" si="4" ref="F8:F13">C8+E8</f>
        <v>0</v>
      </c>
      <c r="G8" s="163" t="str">
        <f t="shared" si="0"/>
        <v>-</v>
      </c>
      <c r="H8" s="167">
        <v>2</v>
      </c>
      <c r="I8">
        <f>INDEX(BAZA!$B$1:$B$30,MATCH(G8,BAZA!$A$1:$A$30,))</f>
        <v>0</v>
      </c>
      <c r="J8">
        <f t="shared" si="2"/>
        <v>0</v>
      </c>
      <c r="K8" s="40" t="str">
        <f t="shared" si="3"/>
        <v>-</v>
      </c>
    </row>
    <row r="9" spans="1:11" ht="19.5" customHeight="1">
      <c r="A9" s="4" t="s">
        <v>10</v>
      </c>
      <c r="B9" s="98" t="str">
        <f>'ULAZNI PODACI'!B9</f>
        <v>STAŽNJEVEC</v>
      </c>
      <c r="C9" s="35">
        <v>66.59</v>
      </c>
      <c r="D9" s="38"/>
      <c r="E9" s="38"/>
      <c r="F9" s="175">
        <f t="shared" si="4"/>
        <v>66.59</v>
      </c>
      <c r="G9" s="163">
        <f t="shared" si="0"/>
        <v>1</v>
      </c>
      <c r="H9" s="167">
        <f t="shared" si="1"/>
        <v>30</v>
      </c>
      <c r="I9">
        <f>INDEX(BAZA!$B$1:$B$30,MATCH(G9,BAZA!$A$1:$A$30,))</f>
        <v>30</v>
      </c>
      <c r="J9">
        <f t="shared" si="2"/>
        <v>30</v>
      </c>
      <c r="K9" s="40">
        <f t="shared" si="3"/>
        <v>2</v>
      </c>
    </row>
    <row r="10" spans="1:11" ht="19.5" customHeight="1">
      <c r="A10" s="4" t="s">
        <v>11</v>
      </c>
      <c r="B10" s="98" t="str">
        <f>'ULAZNI PODACI'!B10</f>
        <v>LANČIĆ KNAPIĆ</v>
      </c>
      <c r="C10" s="35">
        <v>100.03</v>
      </c>
      <c r="D10" s="38"/>
      <c r="E10" s="38"/>
      <c r="F10" s="175">
        <f t="shared" si="4"/>
        <v>100.03</v>
      </c>
      <c r="G10" s="163">
        <f t="shared" si="0"/>
        <v>5</v>
      </c>
      <c r="H10" s="167">
        <f t="shared" si="1"/>
        <v>18</v>
      </c>
      <c r="I10">
        <f>INDEX(BAZA!$B$1:$B$30,MATCH(G10,BAZA!$A$1:$A$30,))</f>
        <v>18</v>
      </c>
      <c r="J10">
        <f t="shared" si="2"/>
        <v>18</v>
      </c>
      <c r="K10" s="40">
        <f t="shared" si="3"/>
        <v>6</v>
      </c>
    </row>
    <row r="11" spans="1:11" ht="19.5" customHeight="1">
      <c r="A11" s="4" t="s">
        <v>12</v>
      </c>
      <c r="B11" s="98" t="str">
        <f>'ULAZNI PODACI'!B11</f>
        <v>POLJANA BIŠKUPEČKA</v>
      </c>
      <c r="C11" s="35">
        <v>91.53</v>
      </c>
      <c r="D11" s="38"/>
      <c r="E11" s="38"/>
      <c r="F11" s="175">
        <f t="shared" si="4"/>
        <v>91.53</v>
      </c>
      <c r="G11" s="163">
        <f t="shared" si="0"/>
        <v>4</v>
      </c>
      <c r="H11" s="167">
        <f t="shared" si="1"/>
        <v>20</v>
      </c>
      <c r="I11">
        <f>INDEX(BAZA!$B$1:$B$30,MATCH(G11,BAZA!$A$1:$A$30,))</f>
        <v>20</v>
      </c>
      <c r="J11">
        <f t="shared" si="2"/>
        <v>20</v>
      </c>
      <c r="K11" s="40">
        <f t="shared" si="3"/>
        <v>5</v>
      </c>
    </row>
    <row r="12" spans="1:11" ht="19.5" customHeight="1">
      <c r="A12" s="4" t="s">
        <v>13</v>
      </c>
      <c r="B12" s="98" t="str">
        <f>'ULAZNI PODACI'!B12</f>
        <v>LEPOGLAVSKA VES</v>
      </c>
      <c r="C12" s="35">
        <v>101.63</v>
      </c>
      <c r="D12" s="38"/>
      <c r="E12" s="38"/>
      <c r="F12" s="175">
        <f t="shared" si="4"/>
        <v>101.63</v>
      </c>
      <c r="G12" s="163">
        <f t="shared" si="0"/>
        <v>6</v>
      </c>
      <c r="H12" s="167">
        <f t="shared" si="1"/>
        <v>16</v>
      </c>
      <c r="I12">
        <f>INDEX(BAZA!$B$1:$B$30,MATCH(G12,BAZA!$A$1:$A$30,))</f>
        <v>16</v>
      </c>
      <c r="J12">
        <f t="shared" si="2"/>
        <v>16</v>
      </c>
      <c r="K12" s="40">
        <f t="shared" si="3"/>
        <v>7</v>
      </c>
    </row>
    <row r="13" spans="1:11" ht="19.5" customHeight="1">
      <c r="A13" s="4" t="s">
        <v>14</v>
      </c>
      <c r="B13" s="98" t="str">
        <f>'ULAZNI PODACI'!B13</f>
        <v>IVANEČKA ŽELJEZNICA</v>
      </c>
      <c r="C13" s="35">
        <v>91.25</v>
      </c>
      <c r="D13" s="38"/>
      <c r="E13" s="38"/>
      <c r="F13" s="175">
        <f t="shared" si="4"/>
        <v>91.25</v>
      </c>
      <c r="G13" s="163">
        <f t="shared" si="0"/>
        <v>3</v>
      </c>
      <c r="H13" s="167">
        <f t="shared" si="1"/>
        <v>23</v>
      </c>
      <c r="I13">
        <f>INDEX(BAZA!$B$1:$B$30,MATCH(G13,BAZA!$A$1:$A$30,))</f>
        <v>23</v>
      </c>
      <c r="J13">
        <f t="shared" si="2"/>
        <v>23</v>
      </c>
      <c r="K13" s="40">
        <f t="shared" si="3"/>
        <v>4</v>
      </c>
    </row>
    <row r="14" spans="1:11" ht="19.5" customHeight="1">
      <c r="A14" s="4" t="s">
        <v>15</v>
      </c>
      <c r="B14" s="98" t="str">
        <f>'ULAZNI PODACI'!B14</f>
        <v>SALINOVEC</v>
      </c>
      <c r="C14" s="35">
        <v>74.57</v>
      </c>
      <c r="D14" s="38"/>
      <c r="E14" s="38"/>
      <c r="F14" s="175">
        <f>C14+E14</f>
        <v>74.57</v>
      </c>
      <c r="G14" s="163">
        <f>IF(ISERROR(+K14-$K$5),"-",K14-$K$5)</f>
        <v>2</v>
      </c>
      <c r="H14" s="167">
        <f>IF(D14="+",J14+3,J14)</f>
        <v>25</v>
      </c>
      <c r="I14">
        <f>INDEX(BAZA!$B$1:$B$30,MATCH(G14,BAZA!$A$1:$A$30,))</f>
        <v>25</v>
      </c>
      <c r="J14">
        <f t="shared" si="2"/>
        <v>25</v>
      </c>
      <c r="K14" s="40">
        <f>IF(F14&gt;0,RANK(F14,$F$6:$F$17,1),"-")</f>
        <v>3</v>
      </c>
    </row>
    <row r="15" spans="1:11" ht="19.5" customHeight="1">
      <c r="A15" s="4" t="s">
        <v>16</v>
      </c>
      <c r="B15" s="98" t="str">
        <f>'ULAZNI PODACI'!B5</f>
        <v>ŠTEFANEC</v>
      </c>
      <c r="C15" s="35">
        <v>185.79</v>
      </c>
      <c r="D15" s="38"/>
      <c r="E15" s="38"/>
      <c r="F15" s="175">
        <f>C15+E15</f>
        <v>185.79</v>
      </c>
      <c r="G15" s="163">
        <f>IF(ISERROR(+K15-$K$5),"-",K15-$K$5)</f>
        <v>9</v>
      </c>
      <c r="H15" s="167">
        <f>IF(D15="+",J15+3,J15)</f>
        <v>10</v>
      </c>
      <c r="I15">
        <f>INDEX(BAZA!$B$1:$B$30,MATCH(G15,BAZA!$A$1:$A$30,))</f>
        <v>10</v>
      </c>
      <c r="J15">
        <f t="shared" si="2"/>
        <v>10</v>
      </c>
      <c r="K15" s="40">
        <f>IF(F15&gt;0,RANK(F15,$F$6:$F$17,1),"-")</f>
        <v>10</v>
      </c>
    </row>
    <row r="16" spans="1:11" ht="19.5" customHeight="1">
      <c r="A16" s="4" t="s">
        <v>17</v>
      </c>
      <c r="B16" s="98"/>
      <c r="C16" s="35"/>
      <c r="D16" s="38"/>
      <c r="E16" s="38"/>
      <c r="F16" s="175"/>
      <c r="G16" s="163"/>
      <c r="H16" s="167"/>
      <c r="I16"/>
      <c r="J16"/>
      <c r="K16" s="40"/>
    </row>
    <row r="17" spans="1:11" ht="19.5" customHeight="1" thickBot="1">
      <c r="A17" s="33" t="s">
        <v>18</v>
      </c>
      <c r="B17" s="99"/>
      <c r="C17" s="36"/>
      <c r="D17" s="39"/>
      <c r="E17" s="39"/>
      <c r="F17" s="176"/>
      <c r="G17" s="165"/>
      <c r="H17" s="168"/>
      <c r="I17"/>
      <c r="J17"/>
      <c r="K17" s="40"/>
    </row>
    <row r="18" spans="9:11" ht="15">
      <c r="I18"/>
      <c r="J18"/>
      <c r="K18"/>
    </row>
    <row r="19" ht="15">
      <c r="A19" s="135"/>
    </row>
    <row r="20" spans="1:8" ht="15">
      <c r="A20" s="442"/>
      <c r="B20" s="442"/>
      <c r="C20" s="442"/>
      <c r="D20" s="442"/>
      <c r="E20" s="442"/>
      <c r="F20" s="442"/>
      <c r="G20" s="442"/>
      <c r="H20" s="442"/>
    </row>
    <row r="21" spans="1:8" ht="15">
      <c r="A21" s="442"/>
      <c r="B21" s="442"/>
      <c r="C21" s="442"/>
      <c r="D21" s="442"/>
      <c r="E21" s="442"/>
      <c r="F21" s="442"/>
      <c r="G21" s="442"/>
      <c r="H21" s="442"/>
    </row>
    <row r="22" spans="1:8" ht="15">
      <c r="A22" s="442"/>
      <c r="B22" s="442"/>
      <c r="C22" s="442"/>
      <c r="D22" s="442"/>
      <c r="E22" s="442"/>
      <c r="F22" s="442"/>
      <c r="G22" s="442"/>
      <c r="H22" s="442"/>
    </row>
    <row r="23" spans="1:8" ht="15">
      <c r="A23" s="442"/>
      <c r="B23" s="442"/>
      <c r="C23" s="442"/>
      <c r="D23" s="442"/>
      <c r="E23" s="442"/>
      <c r="F23" s="442"/>
      <c r="G23" s="442"/>
      <c r="H23" s="442"/>
    </row>
    <row r="24" spans="1:8" ht="15">
      <c r="A24" s="442"/>
      <c r="B24" s="442"/>
      <c r="C24" s="442"/>
      <c r="D24" s="442"/>
      <c r="E24" s="442"/>
      <c r="F24" s="442"/>
      <c r="G24" s="442"/>
      <c r="H24" s="442"/>
    </row>
  </sheetData>
  <sheetProtection/>
  <mergeCells count="9">
    <mergeCell ref="F4:F5"/>
    <mergeCell ref="A2:H2"/>
    <mergeCell ref="G4:G5"/>
    <mergeCell ref="H4:H5"/>
    <mergeCell ref="A4:A5"/>
    <mergeCell ref="B4:B5"/>
    <mergeCell ref="C4:C5"/>
    <mergeCell ref="E4:E5"/>
    <mergeCell ref="D4:D5"/>
  </mergeCells>
  <printOptions/>
  <pageMargins left="1.05" right="0.75" top="1" bottom="1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1" width="8.7109375" style="1" customWidth="1"/>
    <col min="2" max="2" width="38.7109375" style="1" customWidth="1"/>
    <col min="3" max="3" width="12.7109375" style="1" customWidth="1"/>
    <col min="4" max="4" width="10.7109375" style="1" hidden="1" customWidth="1"/>
    <col min="5" max="8" width="12.7109375" style="1" customWidth="1"/>
    <col min="9" max="11" width="9.140625" style="1" hidden="1" customWidth="1"/>
    <col min="12" max="16384" width="9.140625" style="1" customWidth="1"/>
  </cols>
  <sheetData>
    <row r="1" ht="7.5" customHeight="1"/>
    <row r="2" spans="1:8" ht="33.75" customHeight="1">
      <c r="A2" s="621" t="s">
        <v>56</v>
      </c>
      <c r="B2" s="621"/>
      <c r="C2" s="621"/>
      <c r="D2" s="621"/>
      <c r="E2" s="621"/>
      <c r="F2" s="621"/>
      <c r="G2" s="621"/>
      <c r="H2" s="621"/>
    </row>
    <row r="3" spans="1:8" ht="16.5" customHeight="1" thickBot="1">
      <c r="A3" s="138"/>
      <c r="B3" s="138"/>
      <c r="C3" s="138"/>
      <c r="D3" s="138"/>
      <c r="E3" s="138"/>
      <c r="F3" s="138"/>
      <c r="G3" s="138"/>
      <c r="H3" s="138"/>
    </row>
    <row r="4" spans="1:8" ht="16.5" customHeight="1">
      <c r="A4" s="632" t="s">
        <v>0</v>
      </c>
      <c r="B4" s="634" t="s">
        <v>1</v>
      </c>
      <c r="C4" s="636" t="s">
        <v>31</v>
      </c>
      <c r="D4" s="640" t="s">
        <v>37</v>
      </c>
      <c r="E4" s="638" t="s">
        <v>30</v>
      </c>
      <c r="F4" s="628" t="s">
        <v>29</v>
      </c>
      <c r="G4" s="624" t="s">
        <v>23</v>
      </c>
      <c r="H4" s="630" t="s">
        <v>22</v>
      </c>
    </row>
    <row r="5" spans="1:11" ht="16.5" customHeight="1" thickBot="1">
      <c r="A5" s="633"/>
      <c r="B5" s="635"/>
      <c r="C5" s="637"/>
      <c r="D5" s="641"/>
      <c r="E5" s="639"/>
      <c r="F5" s="629"/>
      <c r="G5" s="625"/>
      <c r="H5" s="631"/>
      <c r="K5">
        <f>COUNTIF(K6:K19,"-")</f>
        <v>0</v>
      </c>
    </row>
    <row r="6" spans="1:11" ht="19.5" customHeight="1">
      <c r="A6" s="3" t="s">
        <v>7</v>
      </c>
      <c r="B6" s="441" t="str">
        <f>'ULAZNI PODACI'!B7</f>
        <v>JALKOVEC</v>
      </c>
      <c r="C6" s="34">
        <v>21.16</v>
      </c>
      <c r="D6" s="37"/>
      <c r="E6" s="37">
        <v>5</v>
      </c>
      <c r="F6" s="174">
        <f>C6+E6</f>
        <v>26.16</v>
      </c>
      <c r="G6" s="164">
        <f>IF(ISERROR(+K6-$K$5),"-",K6-$K$5)</f>
        <v>9</v>
      </c>
      <c r="H6" s="166">
        <f aca="true" t="shared" si="0" ref="H6:H15">IF(D6="+",J6+3,J6)</f>
        <v>10</v>
      </c>
      <c r="I6">
        <f>INDEX(BAZA!$B$1:$B$30,MATCH(G6,BAZA!$A$1:$A$30,))</f>
        <v>10</v>
      </c>
      <c r="J6">
        <f>IF(ISERROR(I6),0,I6)</f>
        <v>10</v>
      </c>
      <c r="K6" s="40">
        <f>IF(F6&gt;0,RANK(F6,$F$6:$F$17,1),"-")</f>
        <v>9</v>
      </c>
    </row>
    <row r="7" spans="1:11" ht="19.5" customHeight="1">
      <c r="A7" s="4" t="s">
        <v>8</v>
      </c>
      <c r="B7" s="98" t="str">
        <f>'ULAZNI PODACI'!B8</f>
        <v>STARA BRV</v>
      </c>
      <c r="C7" s="35">
        <v>24.19</v>
      </c>
      <c r="D7" s="38"/>
      <c r="E7" s="38"/>
      <c r="F7" s="175">
        <f>C7+E7</f>
        <v>24.19</v>
      </c>
      <c r="G7" s="163">
        <f aca="true" t="shared" si="1" ref="G7:G13">IF(ISERROR(+K7-$K$5),"-",K7-$K$5)</f>
        <v>7</v>
      </c>
      <c r="H7" s="167">
        <f t="shared" si="0"/>
        <v>14</v>
      </c>
      <c r="I7">
        <f>INDEX(BAZA!$B$1:$B$30,MATCH(G7,BAZA!$A$1:$A$30,))</f>
        <v>14</v>
      </c>
      <c r="J7">
        <f aca="true" t="shared" si="2" ref="J7:J15">IF(ISERROR(I7),0,I7)</f>
        <v>14</v>
      </c>
      <c r="K7" s="40">
        <f aca="true" t="shared" si="3" ref="K7:K13">IF(F7&gt;0,RANK(F7,$F$6:$F$17,1),"-")</f>
        <v>7</v>
      </c>
    </row>
    <row r="8" spans="1:11" ht="19.5" customHeight="1">
      <c r="A8" s="4" t="s">
        <v>9</v>
      </c>
      <c r="B8" s="98" t="str">
        <f>'ULAZNI PODACI'!B9</f>
        <v>STAŽNJEVEC</v>
      </c>
      <c r="C8" s="35">
        <v>9.54</v>
      </c>
      <c r="D8" s="38"/>
      <c r="E8" s="38"/>
      <c r="F8" s="175">
        <f aca="true" t="shared" si="4" ref="F8:F13">C8+E8</f>
        <v>9.54</v>
      </c>
      <c r="G8" s="163">
        <f t="shared" si="1"/>
        <v>2</v>
      </c>
      <c r="H8" s="167">
        <f t="shared" si="0"/>
        <v>25</v>
      </c>
      <c r="I8">
        <f>INDEX(BAZA!$B$1:$B$30,MATCH(G8,BAZA!$A$1:$A$30,))</f>
        <v>25</v>
      </c>
      <c r="J8">
        <f t="shared" si="2"/>
        <v>25</v>
      </c>
      <c r="K8" s="40">
        <f t="shared" si="3"/>
        <v>2</v>
      </c>
    </row>
    <row r="9" spans="1:11" ht="19.5" customHeight="1">
      <c r="A9" s="4" t="s">
        <v>10</v>
      </c>
      <c r="B9" s="98" t="str">
        <f>'ULAZNI PODACI'!B10</f>
        <v>LANČIĆ KNAPIĆ</v>
      </c>
      <c r="C9" s="35">
        <v>11.5</v>
      </c>
      <c r="D9" s="38"/>
      <c r="E9" s="38"/>
      <c r="F9" s="175">
        <f t="shared" si="4"/>
        <v>11.5</v>
      </c>
      <c r="G9" s="163">
        <f t="shared" si="1"/>
        <v>3</v>
      </c>
      <c r="H9" s="167">
        <f t="shared" si="0"/>
        <v>23</v>
      </c>
      <c r="I9">
        <f>INDEX(BAZA!$B$1:$B$30,MATCH(G9,BAZA!$A$1:$A$30,))</f>
        <v>23</v>
      </c>
      <c r="J9">
        <f t="shared" si="2"/>
        <v>23</v>
      </c>
      <c r="K9" s="40">
        <f t="shared" si="3"/>
        <v>3</v>
      </c>
    </row>
    <row r="10" spans="1:11" ht="19.5" customHeight="1">
      <c r="A10" s="4" t="s">
        <v>11</v>
      </c>
      <c r="B10" s="98" t="str">
        <f>'ULAZNI PODACI'!B11</f>
        <v>POLJANA BIŠKUPEČKA</v>
      </c>
      <c r="C10" s="35">
        <v>23.13</v>
      </c>
      <c r="D10" s="38"/>
      <c r="E10" s="38"/>
      <c r="F10" s="175">
        <f t="shared" si="4"/>
        <v>23.13</v>
      </c>
      <c r="G10" s="163">
        <f t="shared" si="1"/>
        <v>6</v>
      </c>
      <c r="H10" s="167">
        <f t="shared" si="0"/>
        <v>16</v>
      </c>
      <c r="I10">
        <f>INDEX(BAZA!$B$1:$B$30,MATCH(G10,BAZA!$A$1:$A$30,))</f>
        <v>16</v>
      </c>
      <c r="J10">
        <f t="shared" si="2"/>
        <v>16</v>
      </c>
      <c r="K10" s="40">
        <f t="shared" si="3"/>
        <v>6</v>
      </c>
    </row>
    <row r="11" spans="1:11" ht="19.5" customHeight="1">
      <c r="A11" s="4" t="s">
        <v>12</v>
      </c>
      <c r="B11" s="98" t="str">
        <f>'ULAZNI PODACI'!B12</f>
        <v>LEPOGLAVSKA VES</v>
      </c>
      <c r="C11" s="35">
        <v>22.28</v>
      </c>
      <c r="D11" s="38"/>
      <c r="E11" s="38"/>
      <c r="F11" s="175">
        <f t="shared" si="4"/>
        <v>22.28</v>
      </c>
      <c r="G11" s="163">
        <f t="shared" si="1"/>
        <v>5</v>
      </c>
      <c r="H11" s="167">
        <f t="shared" si="0"/>
        <v>18</v>
      </c>
      <c r="I11">
        <f>INDEX(BAZA!$B$1:$B$30,MATCH(G11,BAZA!$A$1:$A$30,))</f>
        <v>18</v>
      </c>
      <c r="J11">
        <f t="shared" si="2"/>
        <v>18</v>
      </c>
      <c r="K11" s="40">
        <f t="shared" si="3"/>
        <v>5</v>
      </c>
    </row>
    <row r="12" spans="1:11" ht="19.5" customHeight="1">
      <c r="A12" s="4" t="s">
        <v>13</v>
      </c>
      <c r="B12" s="98" t="str">
        <f>'ULAZNI PODACI'!B13</f>
        <v>IVANEČKA ŽELJEZNICA</v>
      </c>
      <c r="C12" s="35">
        <v>19.75</v>
      </c>
      <c r="D12" s="38"/>
      <c r="E12" s="38">
        <v>5</v>
      </c>
      <c r="F12" s="175">
        <f t="shared" si="4"/>
        <v>24.75</v>
      </c>
      <c r="G12" s="163">
        <f t="shared" si="1"/>
        <v>8</v>
      </c>
      <c r="H12" s="167">
        <f t="shared" si="0"/>
        <v>12</v>
      </c>
      <c r="I12">
        <f>INDEX(BAZA!$B$1:$B$30,MATCH(G12,BAZA!$A$1:$A$30,))</f>
        <v>12</v>
      </c>
      <c r="J12">
        <f t="shared" si="2"/>
        <v>12</v>
      </c>
      <c r="K12" s="40">
        <f t="shared" si="3"/>
        <v>8</v>
      </c>
    </row>
    <row r="13" spans="1:11" ht="19.5" customHeight="1">
      <c r="A13" s="4" t="s">
        <v>14</v>
      </c>
      <c r="B13" s="98" t="str">
        <f>'ULAZNI PODACI'!B14</f>
        <v>SALINOVEC</v>
      </c>
      <c r="C13" s="35">
        <v>8.97</v>
      </c>
      <c r="D13" s="38"/>
      <c r="E13" s="38"/>
      <c r="F13" s="175">
        <f t="shared" si="4"/>
        <v>8.97</v>
      </c>
      <c r="G13" s="163">
        <f t="shared" si="1"/>
        <v>1</v>
      </c>
      <c r="H13" s="167">
        <f t="shared" si="0"/>
        <v>30</v>
      </c>
      <c r="I13">
        <f>INDEX(BAZA!$B$1:$B$30,MATCH(G13,BAZA!$A$1:$A$30,))</f>
        <v>30</v>
      </c>
      <c r="J13">
        <f t="shared" si="2"/>
        <v>30</v>
      </c>
      <c r="K13" s="40">
        <f t="shared" si="3"/>
        <v>1</v>
      </c>
    </row>
    <row r="14" spans="1:11" ht="19.5" customHeight="1">
      <c r="A14" s="4" t="s">
        <v>15</v>
      </c>
      <c r="B14" s="98" t="str">
        <f>'ULAZNI PODACI'!B5</f>
        <v>ŠTEFANEC</v>
      </c>
      <c r="C14" s="35">
        <v>18.31</v>
      </c>
      <c r="D14" s="38"/>
      <c r="E14" s="38">
        <v>10</v>
      </c>
      <c r="F14" s="175">
        <f>C14+E14</f>
        <v>28.31</v>
      </c>
      <c r="G14" s="163">
        <f>IF(ISERROR(+K14-$K$5),"-",K14-$K$5)</f>
        <v>10</v>
      </c>
      <c r="H14" s="167">
        <f t="shared" si="0"/>
        <v>8</v>
      </c>
      <c r="I14">
        <f>INDEX(BAZA!$B$1:$B$30,MATCH(G14,BAZA!$A$1:$A$30,))</f>
        <v>8</v>
      </c>
      <c r="J14">
        <f t="shared" si="2"/>
        <v>8</v>
      </c>
      <c r="K14" s="40">
        <f>IF(F14&gt;0,RANK(F14,$F$6:$F$17,1),"-")</f>
        <v>10</v>
      </c>
    </row>
    <row r="15" spans="1:11" ht="19.5" customHeight="1">
      <c r="A15" s="4" t="s">
        <v>16</v>
      </c>
      <c r="B15" s="98" t="str">
        <f>'ULAZNI PODACI'!B6</f>
        <v>GORNJI BOGIČEVCI</v>
      </c>
      <c r="C15" s="35">
        <v>15.91</v>
      </c>
      <c r="D15" s="38"/>
      <c r="E15" s="38">
        <v>5</v>
      </c>
      <c r="F15" s="175">
        <f>C15+E15</f>
        <v>20.91</v>
      </c>
      <c r="G15" s="163">
        <f>IF(ISERROR(+K15-$K$5),"-",K15-$K$5)</f>
        <v>4</v>
      </c>
      <c r="H15" s="167">
        <f t="shared" si="0"/>
        <v>20</v>
      </c>
      <c r="I15">
        <f>INDEX(BAZA!$B$1:$B$30,MATCH(G15,BAZA!$A$1:$A$30,))</f>
        <v>20</v>
      </c>
      <c r="J15">
        <f t="shared" si="2"/>
        <v>20</v>
      </c>
      <c r="K15" s="40">
        <f>IF(F15&gt;0,RANK(F15,$F$6:$F$17,1),"-")</f>
        <v>4</v>
      </c>
    </row>
    <row r="16" spans="1:11" ht="19.5" customHeight="1">
      <c r="A16" s="4" t="s">
        <v>17</v>
      </c>
      <c r="B16" s="98"/>
      <c r="C16" s="35"/>
      <c r="D16" s="38"/>
      <c r="E16" s="38"/>
      <c r="F16" s="175"/>
      <c r="G16" s="163"/>
      <c r="H16" s="167"/>
      <c r="I16"/>
      <c r="J16"/>
      <c r="K16" s="40"/>
    </row>
    <row r="17" spans="1:11" ht="19.5" customHeight="1" thickBot="1">
      <c r="A17" s="33" t="s">
        <v>18</v>
      </c>
      <c r="B17" s="99"/>
      <c r="C17" s="36"/>
      <c r="D17" s="39"/>
      <c r="E17" s="39"/>
      <c r="F17" s="176"/>
      <c r="G17" s="165"/>
      <c r="H17" s="168"/>
      <c r="I17"/>
      <c r="J17"/>
      <c r="K17" s="40"/>
    </row>
    <row r="19" ht="15">
      <c r="A19" s="135"/>
    </row>
    <row r="20" spans="1:8" ht="15">
      <c r="A20" s="442"/>
      <c r="B20" s="442"/>
      <c r="C20" s="442"/>
      <c r="D20" s="442"/>
      <c r="E20" s="442"/>
      <c r="F20" s="442"/>
      <c r="G20" s="442"/>
      <c r="H20" s="442"/>
    </row>
    <row r="21" spans="1:8" ht="15">
      <c r="A21" s="442"/>
      <c r="B21" s="442"/>
      <c r="C21" s="442"/>
      <c r="D21" s="442"/>
      <c r="E21" s="442"/>
      <c r="F21" s="442"/>
      <c r="G21" s="442"/>
      <c r="H21" s="442"/>
    </row>
    <row r="22" spans="1:8" ht="15">
      <c r="A22" s="442"/>
      <c r="B22" s="442"/>
      <c r="C22" s="442"/>
      <c r="D22" s="442"/>
      <c r="E22" s="442"/>
      <c r="F22" s="442"/>
      <c r="G22" s="442"/>
      <c r="H22" s="442"/>
    </row>
    <row r="23" spans="1:8" ht="15">
      <c r="A23" s="442"/>
      <c r="B23" s="442"/>
      <c r="C23" s="442"/>
      <c r="D23" s="442"/>
      <c r="E23" s="442"/>
      <c r="F23" s="442"/>
      <c r="G23" s="442"/>
      <c r="H23" s="442"/>
    </row>
    <row r="24" spans="1:8" ht="15">
      <c r="A24" s="442"/>
      <c r="B24" s="442"/>
      <c r="C24" s="442"/>
      <c r="D24" s="442"/>
      <c r="E24" s="442"/>
      <c r="F24" s="442"/>
      <c r="G24" s="442"/>
      <c r="H24" s="442"/>
    </row>
  </sheetData>
  <sheetProtection/>
  <mergeCells count="9">
    <mergeCell ref="A2:H2"/>
    <mergeCell ref="H4:H5"/>
    <mergeCell ref="A4:A5"/>
    <mergeCell ref="B4:B5"/>
    <mergeCell ref="C4:C5"/>
    <mergeCell ref="D4:D5"/>
    <mergeCell ref="E4:E5"/>
    <mergeCell ref="F4:F5"/>
    <mergeCell ref="G4:G5"/>
  </mergeCells>
  <printOptions/>
  <pageMargins left="1.27" right="0.75" top="1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showGridLines="0" showRowColHeaders="0" zoomScalePageLayoutView="0" workbookViewId="0" topLeftCell="A1">
      <selection activeCell="Y26" sqref="Y26"/>
    </sheetView>
  </sheetViews>
  <sheetFormatPr defaultColWidth="9.140625" defaultRowHeight="12.75"/>
  <cols>
    <col min="1" max="1" width="4.28125" style="114" customWidth="1"/>
    <col min="2" max="2" width="18.7109375" style="0" customWidth="1"/>
    <col min="3" max="3" width="3.7109375" style="0" customWidth="1"/>
    <col min="4" max="4" width="4.28125" style="114" customWidth="1"/>
    <col min="5" max="5" width="18.7109375" style="0" customWidth="1"/>
    <col min="6" max="6" width="3.7109375" style="0" customWidth="1"/>
    <col min="7" max="7" width="7.7109375" style="0" customWidth="1"/>
    <col min="8" max="8" width="4.28125" style="126" customWidth="1"/>
    <col min="9" max="10" width="9.7109375" style="0" customWidth="1"/>
    <col min="11" max="11" width="3.7109375" style="0" customWidth="1"/>
    <col min="12" max="12" width="7.7109375" style="0" customWidth="1"/>
    <col min="13" max="13" width="3.7109375" style="126" hidden="1" customWidth="1"/>
    <col min="14" max="15" width="9.7109375" style="0" hidden="1" customWidth="1"/>
    <col min="16" max="16" width="3.7109375" style="83" hidden="1" customWidth="1"/>
    <col min="17" max="17" width="6.7109375" style="83" customWidth="1"/>
    <col min="18" max="19" width="9.7109375" style="83" customWidth="1"/>
    <col min="20" max="20" width="3.7109375" style="71" customWidth="1"/>
    <col min="21" max="21" width="9.7109375" style="71" customWidth="1"/>
    <col min="22" max="22" width="1.7109375" style="126" customWidth="1"/>
    <col min="23" max="23" width="0.85546875" style="0" customWidth="1"/>
    <col min="24" max="24" width="3.7109375" style="0" customWidth="1"/>
    <col min="25" max="26" width="10.7109375" style="0" customWidth="1"/>
    <col min="27" max="27" width="9.7109375" style="0" customWidth="1"/>
  </cols>
  <sheetData>
    <row r="1" spans="5:26" ht="12.75" customHeight="1">
      <c r="E1" s="642" t="s">
        <v>55</v>
      </c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</row>
    <row r="2" spans="5:26" ht="12.75" customHeight="1"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</row>
    <row r="3" ht="6" customHeight="1"/>
    <row r="4" ht="18.75" customHeight="1" thickBot="1"/>
    <row r="5" spans="2:27" ht="18.75" customHeight="1" thickBot="1">
      <c r="B5" s="135" t="s">
        <v>76</v>
      </c>
      <c r="X5" s="643" t="s">
        <v>23</v>
      </c>
      <c r="Y5" s="644"/>
      <c r="Z5" s="645"/>
      <c r="AA5" s="76" t="s">
        <v>22</v>
      </c>
    </row>
    <row r="6" ht="6" customHeight="1" thickBot="1"/>
    <row r="7" spans="1:27" ht="15" customHeight="1" thickBot="1">
      <c r="A7" s="115">
        <v>1</v>
      </c>
      <c r="B7" s="445" t="str">
        <f>INDEX('ULAZNI PODACI'!$B$5:$B$19,MATCH(A7,'ULAZNI PODACI'!$C$5:$C$19,))</f>
        <v>POLJANA BIŠKUPEČKA</v>
      </c>
      <c r="C7" s="344">
        <v>2</v>
      </c>
      <c r="D7" s="128" t="str">
        <f>IF(B7&lt;B5,B5,B7)</f>
        <v>PRETKOLO</v>
      </c>
      <c r="E7" s="117" t="str">
        <f>INDEX(B7:B9,MATCH(D9,C7:C9,))</f>
        <v>POLJANA BIŠKUPEČKA</v>
      </c>
      <c r="F7" s="344">
        <v>2</v>
      </c>
      <c r="G7" s="118"/>
      <c r="H7" s="127"/>
      <c r="I7" s="118"/>
      <c r="J7" s="118"/>
      <c r="K7" s="118"/>
      <c r="L7" s="118"/>
      <c r="M7" s="130"/>
      <c r="N7" s="119"/>
      <c r="O7" s="119"/>
      <c r="P7" s="122"/>
      <c r="Q7" s="122"/>
      <c r="R7" s="122"/>
      <c r="S7" s="122"/>
      <c r="T7" s="79"/>
      <c r="U7" s="79"/>
      <c r="V7" s="128">
        <f>IF(P18&lt;P10,P10,P18)</f>
        <v>0</v>
      </c>
      <c r="W7" s="72"/>
      <c r="X7" s="77" t="s">
        <v>7</v>
      </c>
      <c r="Y7" s="646" t="s">
        <v>91</v>
      </c>
      <c r="Z7" s="647"/>
      <c r="AA7" s="78">
        <v>30</v>
      </c>
    </row>
    <row r="8" spans="1:27" ht="15" customHeight="1" thickBot="1">
      <c r="A8" s="115"/>
      <c r="B8" s="120"/>
      <c r="C8" s="345"/>
      <c r="D8" s="115"/>
      <c r="E8" s="120"/>
      <c r="F8" s="345"/>
      <c r="G8" s="118"/>
      <c r="L8" s="118"/>
      <c r="M8" s="130"/>
      <c r="N8" s="648"/>
      <c r="O8" s="648"/>
      <c r="P8" s="122"/>
      <c r="Q8" s="122"/>
      <c r="R8" s="122"/>
      <c r="S8" s="122"/>
      <c r="T8" s="79"/>
      <c r="U8" s="79"/>
      <c r="V8" s="131"/>
      <c r="W8" s="72"/>
      <c r="X8" s="74"/>
      <c r="Y8" s="352"/>
      <c r="Z8" s="352"/>
      <c r="AA8" s="75"/>
    </row>
    <row r="9" spans="1:27" ht="15" customHeight="1" thickBot="1">
      <c r="A9" s="115">
        <v>2</v>
      </c>
      <c r="B9" s="446" t="str">
        <f>INDEX('ULAZNI PODACI'!$B$5:$B$19,MATCH(A9,'ULAZNI PODACI'!$C$5:$C$19,))</f>
        <v>JALKOVEC</v>
      </c>
      <c r="C9" s="346">
        <v>0</v>
      </c>
      <c r="D9" s="115">
        <v>2</v>
      </c>
      <c r="E9" s="121" t="s">
        <v>86</v>
      </c>
      <c r="F9" s="346">
        <v>0</v>
      </c>
      <c r="G9" s="118"/>
      <c r="H9" s="128">
        <f>IF(F9&lt;F7,F7,F9)</f>
        <v>2</v>
      </c>
      <c r="I9" s="649" t="str">
        <f>INDEX(E7:E9,MATCH(H9,F7:F9,))</f>
        <v>POLJANA BIŠKUPEČKA</v>
      </c>
      <c r="J9" s="650"/>
      <c r="K9" s="348">
        <v>0</v>
      </c>
      <c r="L9" s="118"/>
      <c r="M9" s="130"/>
      <c r="N9" s="119"/>
      <c r="O9" s="119"/>
      <c r="P9" s="122"/>
      <c r="Q9" s="122"/>
      <c r="U9" s="350"/>
      <c r="V9" s="128">
        <f>IF(P10&lt;P18,P10,P18)</f>
        <v>0</v>
      </c>
      <c r="W9" s="72"/>
      <c r="X9" s="77" t="s">
        <v>8</v>
      </c>
      <c r="Y9" s="646" t="s">
        <v>90</v>
      </c>
      <c r="Z9" s="647"/>
      <c r="AA9" s="78">
        <v>25</v>
      </c>
    </row>
    <row r="10" spans="1:27" ht="15" customHeight="1" thickBot="1">
      <c r="A10" s="115"/>
      <c r="B10" s="118"/>
      <c r="C10" s="347"/>
      <c r="D10" s="115"/>
      <c r="E10" s="118"/>
      <c r="F10" s="347"/>
      <c r="G10" s="118"/>
      <c r="H10" s="128"/>
      <c r="I10" s="651"/>
      <c r="J10" s="651"/>
      <c r="K10" s="349"/>
      <c r="L10" s="118"/>
      <c r="M10" s="128">
        <f>IF(K11&lt;K9,K9,K11)</f>
        <v>2</v>
      </c>
      <c r="N10" s="649" t="str">
        <f>INDEX(I9:I11,MATCH(M10,K9:K11,))</f>
        <v>IVANEČKA ŽELJEZNICA</v>
      </c>
      <c r="O10" s="650"/>
      <c r="P10" s="351"/>
      <c r="Q10" s="350"/>
      <c r="U10" s="124"/>
      <c r="V10" s="134"/>
      <c r="W10" s="72"/>
      <c r="X10" s="74"/>
      <c r="Y10" s="352"/>
      <c r="Z10" s="352"/>
      <c r="AA10" s="75"/>
    </row>
    <row r="11" spans="1:27" ht="15" customHeight="1" thickBot="1">
      <c r="A11" s="115">
        <v>3</v>
      </c>
      <c r="B11" s="461"/>
      <c r="C11" s="349"/>
      <c r="D11" s="115">
        <v>3</v>
      </c>
      <c r="E11" s="117" t="s">
        <v>90</v>
      </c>
      <c r="F11" s="344">
        <v>2</v>
      </c>
      <c r="G11" s="118"/>
      <c r="H11" s="128">
        <f>IF(F13&lt;F11,F11,F13)</f>
        <v>2</v>
      </c>
      <c r="I11" s="649" t="str">
        <f>INDEX(E11:E13,MATCH(H11,F11:F13,))</f>
        <v>IVANEČKA ŽELJEZNICA</v>
      </c>
      <c r="J11" s="650"/>
      <c r="K11" s="348">
        <v>2</v>
      </c>
      <c r="L11" s="118"/>
      <c r="M11" s="130"/>
      <c r="N11" s="119"/>
      <c r="O11" s="119"/>
      <c r="P11" s="350"/>
      <c r="Q11" s="350"/>
      <c r="U11" s="350"/>
      <c r="V11" s="134"/>
      <c r="W11" s="72"/>
      <c r="X11" s="77" t="s">
        <v>9</v>
      </c>
      <c r="Y11" s="652" t="s">
        <v>82</v>
      </c>
      <c r="Z11" s="652"/>
      <c r="AA11" s="78">
        <v>23</v>
      </c>
    </row>
    <row r="12" spans="1:27" ht="15" customHeight="1" thickBot="1">
      <c r="A12" s="115"/>
      <c r="B12" s="461"/>
      <c r="C12" s="349"/>
      <c r="D12" s="115"/>
      <c r="E12" s="120"/>
      <c r="F12" s="345"/>
      <c r="G12" s="118"/>
      <c r="L12" s="118"/>
      <c r="M12" s="130"/>
      <c r="N12" s="119"/>
      <c r="O12" s="119"/>
      <c r="P12" s="350"/>
      <c r="Q12" s="350"/>
      <c r="R12" s="350"/>
      <c r="S12" s="350"/>
      <c r="T12" s="124"/>
      <c r="U12" s="124"/>
      <c r="V12" s="134"/>
      <c r="W12" s="72"/>
      <c r="X12" s="74"/>
      <c r="Y12" s="352"/>
      <c r="Z12" s="352"/>
      <c r="AA12" s="75"/>
    </row>
    <row r="13" spans="1:27" ht="15" customHeight="1" thickBot="1">
      <c r="A13" s="115">
        <v>4</v>
      </c>
      <c r="B13" s="461"/>
      <c r="C13" s="349"/>
      <c r="D13" s="115">
        <v>4</v>
      </c>
      <c r="E13" s="121" t="s">
        <v>89</v>
      </c>
      <c r="F13" s="346">
        <v>1</v>
      </c>
      <c r="G13" s="118"/>
      <c r="H13" s="129"/>
      <c r="I13" s="119"/>
      <c r="J13" s="119"/>
      <c r="K13" s="350"/>
      <c r="L13" s="119"/>
      <c r="M13" s="130"/>
      <c r="N13" s="119"/>
      <c r="O13" s="119"/>
      <c r="P13" s="350"/>
      <c r="Q13" s="350"/>
      <c r="R13" s="649" t="str">
        <f>N10</f>
        <v>IVANEČKA ŽELJEZNICA</v>
      </c>
      <c r="S13" s="650"/>
      <c r="T13" s="351">
        <v>0</v>
      </c>
      <c r="U13" s="79"/>
      <c r="V13" s="134"/>
      <c r="W13" s="72"/>
      <c r="X13" s="77" t="s">
        <v>10</v>
      </c>
      <c r="Y13" s="652" t="s">
        <v>93</v>
      </c>
      <c r="Z13" s="652"/>
      <c r="AA13" s="78">
        <v>20</v>
      </c>
    </row>
    <row r="14" spans="1:27" ht="15" customHeight="1" thickBot="1">
      <c r="A14" s="115"/>
      <c r="B14" s="461"/>
      <c r="C14" s="349"/>
      <c r="D14" s="115"/>
      <c r="E14" s="118"/>
      <c r="F14" s="347"/>
      <c r="G14" s="118"/>
      <c r="H14" s="129"/>
      <c r="I14" s="648"/>
      <c r="J14" s="648"/>
      <c r="K14" s="350"/>
      <c r="L14" s="119"/>
      <c r="M14" s="130"/>
      <c r="N14" s="123"/>
      <c r="O14" s="123"/>
      <c r="P14" s="350"/>
      <c r="Q14" s="350"/>
      <c r="R14" s="350"/>
      <c r="S14" s="350"/>
      <c r="T14" s="124"/>
      <c r="U14" s="350"/>
      <c r="V14" s="134"/>
      <c r="W14" s="72"/>
      <c r="X14" s="74"/>
      <c r="Y14" s="352"/>
      <c r="Z14" s="352"/>
      <c r="AA14" s="75"/>
    </row>
    <row r="15" spans="1:27" ht="15" customHeight="1" thickBot="1">
      <c r="A15" s="115">
        <v>5</v>
      </c>
      <c r="B15" s="461"/>
      <c r="C15" s="349"/>
      <c r="D15" s="115">
        <v>5</v>
      </c>
      <c r="E15" s="117" t="s">
        <v>82</v>
      </c>
      <c r="F15" s="344">
        <v>2</v>
      </c>
      <c r="G15" s="118"/>
      <c r="H15" s="129"/>
      <c r="I15" s="119"/>
      <c r="J15" s="119"/>
      <c r="K15" s="350"/>
      <c r="L15" s="119"/>
      <c r="M15" s="130"/>
      <c r="N15" s="648"/>
      <c r="O15" s="648"/>
      <c r="P15" s="350"/>
      <c r="Q15" s="350"/>
      <c r="R15" s="649" t="str">
        <f>N18</f>
        <v>SALINOVEC</v>
      </c>
      <c r="S15" s="650"/>
      <c r="T15" s="351">
        <v>2</v>
      </c>
      <c r="U15" s="79"/>
      <c r="V15" s="134"/>
      <c r="W15" s="72"/>
      <c r="X15" s="77" t="s">
        <v>11</v>
      </c>
      <c r="Y15" s="652" t="s">
        <v>87</v>
      </c>
      <c r="Z15" s="652"/>
      <c r="AA15" s="78">
        <v>18</v>
      </c>
    </row>
    <row r="16" spans="1:27" ht="15" customHeight="1" thickBot="1">
      <c r="A16" s="115"/>
      <c r="B16" s="461"/>
      <c r="C16" s="349"/>
      <c r="D16" s="115"/>
      <c r="E16" s="120"/>
      <c r="F16" s="345"/>
      <c r="G16" s="118"/>
      <c r="L16" s="118"/>
      <c r="M16" s="130"/>
      <c r="N16" s="119"/>
      <c r="O16" s="119"/>
      <c r="P16" s="350"/>
      <c r="Q16" s="350"/>
      <c r="R16" s="653"/>
      <c r="S16" s="653"/>
      <c r="T16" s="432"/>
      <c r="U16" s="350"/>
      <c r="V16" s="134"/>
      <c r="W16" s="72"/>
      <c r="X16" s="74"/>
      <c r="Y16" s="352"/>
      <c r="Z16" s="352"/>
      <c r="AA16" s="75"/>
    </row>
    <row r="17" spans="1:27" ht="15" customHeight="1" thickBot="1">
      <c r="A17" s="115">
        <v>6</v>
      </c>
      <c r="B17" s="461"/>
      <c r="C17" s="349"/>
      <c r="D17" s="115">
        <v>6</v>
      </c>
      <c r="E17" s="121" t="s">
        <v>85</v>
      </c>
      <c r="F17" s="346">
        <v>0</v>
      </c>
      <c r="G17" s="118"/>
      <c r="H17" s="128">
        <f>IF(F17&lt;F15,F15,F17)</f>
        <v>2</v>
      </c>
      <c r="I17" s="649" t="str">
        <f>INDEX(E15:E17,MATCH(H17,F15:F17,))</f>
        <v>ŠTEFANEC</v>
      </c>
      <c r="J17" s="650"/>
      <c r="K17" s="348">
        <v>0</v>
      </c>
      <c r="L17" s="118"/>
      <c r="M17" s="130"/>
      <c r="N17" s="119"/>
      <c r="O17" s="119"/>
      <c r="P17" s="350"/>
      <c r="Q17" s="350"/>
      <c r="R17" s="350"/>
      <c r="S17" s="350"/>
      <c r="T17" s="79"/>
      <c r="U17" s="79"/>
      <c r="V17" s="134"/>
      <c r="W17" s="73"/>
      <c r="X17" s="77" t="s">
        <v>12</v>
      </c>
      <c r="Y17" s="652" t="s">
        <v>89</v>
      </c>
      <c r="Z17" s="652"/>
      <c r="AA17" s="78">
        <v>16</v>
      </c>
    </row>
    <row r="18" spans="1:27" ht="15" customHeight="1" thickBot="1">
      <c r="A18" s="115"/>
      <c r="B18" s="118"/>
      <c r="C18" s="347"/>
      <c r="D18" s="115"/>
      <c r="E18" s="118"/>
      <c r="F18" s="347"/>
      <c r="G18" s="118"/>
      <c r="H18" s="128"/>
      <c r="I18" s="651"/>
      <c r="J18" s="651"/>
      <c r="K18" s="349"/>
      <c r="L18" s="118"/>
      <c r="M18" s="128">
        <f>IF(K19&lt;K17,K17,K19)</f>
        <v>2</v>
      </c>
      <c r="N18" s="649" t="str">
        <f>INDEX(I17:I19,MATCH(M18,K17:K19,))</f>
        <v>SALINOVEC</v>
      </c>
      <c r="O18" s="650"/>
      <c r="P18" s="351"/>
      <c r="Q18" s="350"/>
      <c r="R18" s="350"/>
      <c r="S18" s="350"/>
      <c r="T18" s="125"/>
      <c r="U18" s="125"/>
      <c r="V18" s="134"/>
      <c r="W18" s="73"/>
      <c r="X18" s="74"/>
      <c r="Y18" s="352"/>
      <c r="Z18" s="352"/>
      <c r="AA18" s="75"/>
    </row>
    <row r="19" spans="1:27" ht="15" customHeight="1" thickBot="1">
      <c r="A19" s="115">
        <v>7</v>
      </c>
      <c r="B19" s="445" t="s">
        <v>91</v>
      </c>
      <c r="C19" s="344">
        <v>2</v>
      </c>
      <c r="D19" s="115">
        <v>7</v>
      </c>
      <c r="E19" s="117" t="s">
        <v>92</v>
      </c>
      <c r="F19" s="344">
        <v>0</v>
      </c>
      <c r="G19" s="118"/>
      <c r="H19" s="128">
        <f>IF(F21&lt;F19,F19,F21)</f>
        <v>2</v>
      </c>
      <c r="I19" s="649" t="str">
        <f>INDEX(E19:E21,MATCH(H19,F19:F21,))</f>
        <v>SALINOVEC</v>
      </c>
      <c r="J19" s="650"/>
      <c r="K19" s="348">
        <v>2</v>
      </c>
      <c r="L19" s="118"/>
      <c r="M19" s="130"/>
      <c r="N19" s="119"/>
      <c r="O19" s="119"/>
      <c r="P19" s="122"/>
      <c r="Q19" s="122"/>
      <c r="R19" s="653"/>
      <c r="S19" s="653"/>
      <c r="T19" s="432"/>
      <c r="U19" s="350"/>
      <c r="V19" s="134"/>
      <c r="W19" s="73"/>
      <c r="X19" s="77" t="s">
        <v>13</v>
      </c>
      <c r="Y19" s="652" t="s">
        <v>85</v>
      </c>
      <c r="Z19" s="652"/>
      <c r="AA19" s="78">
        <v>14</v>
      </c>
    </row>
    <row r="20" spans="1:27" ht="15" customHeight="1" thickBot="1">
      <c r="A20" s="115"/>
      <c r="B20" s="120"/>
      <c r="C20" s="345"/>
      <c r="D20" s="115"/>
      <c r="E20" s="120"/>
      <c r="F20" s="345"/>
      <c r="G20" s="118"/>
      <c r="L20" s="118"/>
      <c r="M20" s="130"/>
      <c r="N20" s="119"/>
      <c r="O20" s="119"/>
      <c r="P20" s="122"/>
      <c r="Q20" s="122"/>
      <c r="R20" s="433"/>
      <c r="S20" s="433"/>
      <c r="T20" s="434"/>
      <c r="U20" s="125"/>
      <c r="V20" s="134"/>
      <c r="W20" s="72"/>
      <c r="X20" s="74"/>
      <c r="Y20" s="352"/>
      <c r="Z20" s="352"/>
      <c r="AA20" s="75"/>
    </row>
    <row r="21" spans="1:27" ht="15" customHeight="1" thickBot="1">
      <c r="A21" s="115">
        <v>8</v>
      </c>
      <c r="B21" s="446" t="s">
        <v>83</v>
      </c>
      <c r="C21" s="346">
        <v>0</v>
      </c>
      <c r="D21" s="115">
        <v>8</v>
      </c>
      <c r="E21" s="121" t="s">
        <v>91</v>
      </c>
      <c r="F21" s="346">
        <v>2</v>
      </c>
      <c r="G21" s="118"/>
      <c r="H21" s="130"/>
      <c r="I21" s="119"/>
      <c r="J21" s="119"/>
      <c r="K21" s="122"/>
      <c r="L21" s="118"/>
      <c r="M21" s="130"/>
      <c r="N21" s="119"/>
      <c r="O21" s="119"/>
      <c r="P21" s="122"/>
      <c r="Q21" s="122"/>
      <c r="R21" s="653"/>
      <c r="S21" s="653"/>
      <c r="T21" s="432"/>
      <c r="U21" s="350"/>
      <c r="V21" s="132"/>
      <c r="W21" s="72"/>
      <c r="X21" s="77" t="s">
        <v>14</v>
      </c>
      <c r="Y21" s="652" t="s">
        <v>86</v>
      </c>
      <c r="Z21" s="652"/>
      <c r="AA21" s="78">
        <v>12</v>
      </c>
    </row>
    <row r="22" spans="5:27" ht="15" customHeight="1" thickBot="1">
      <c r="E22" s="72"/>
      <c r="F22" s="74"/>
      <c r="G22" s="72"/>
      <c r="H22" s="131"/>
      <c r="I22" s="524"/>
      <c r="J22" s="524"/>
      <c r="K22" s="80"/>
      <c r="L22" s="72"/>
      <c r="M22" s="131"/>
      <c r="N22" s="524"/>
      <c r="O22" s="524"/>
      <c r="P22" s="80"/>
      <c r="Q22" s="80"/>
      <c r="R22" s="80"/>
      <c r="S22" s="80"/>
      <c r="T22" s="105"/>
      <c r="U22" s="105"/>
      <c r="V22" s="132"/>
      <c r="W22" s="72"/>
      <c r="X22" s="74"/>
      <c r="Y22" s="352"/>
      <c r="Z22" s="352"/>
      <c r="AA22" s="75"/>
    </row>
    <row r="23" spans="1:27" ht="15" customHeight="1" thickBot="1">
      <c r="A23" s="115">
        <v>9</v>
      </c>
      <c r="D23" s="115">
        <v>9</v>
      </c>
      <c r="E23" s="435"/>
      <c r="F23" s="432"/>
      <c r="G23" s="435"/>
      <c r="H23" s="436"/>
      <c r="I23" s="435"/>
      <c r="J23" s="435"/>
      <c r="K23" s="432"/>
      <c r="L23" s="72"/>
      <c r="M23" s="438"/>
      <c r="N23" s="439"/>
      <c r="O23" s="439"/>
      <c r="P23" s="440"/>
      <c r="Q23" s="440"/>
      <c r="R23" s="80"/>
      <c r="S23" s="80"/>
      <c r="T23" s="105"/>
      <c r="U23" s="105"/>
      <c r="V23" s="132"/>
      <c r="W23" s="72"/>
      <c r="X23" s="77" t="s">
        <v>15</v>
      </c>
      <c r="Y23" s="652" t="s">
        <v>83</v>
      </c>
      <c r="Z23" s="652"/>
      <c r="AA23" s="78">
        <v>10</v>
      </c>
    </row>
    <row r="24" spans="1:27" ht="15" customHeight="1" thickBot="1">
      <c r="A24" s="115"/>
      <c r="D24" s="115"/>
      <c r="E24" s="435"/>
      <c r="F24" s="432"/>
      <c r="G24" s="435"/>
      <c r="H24" s="436"/>
      <c r="I24" s="653"/>
      <c r="J24" s="653"/>
      <c r="K24" s="432"/>
      <c r="L24" s="72"/>
      <c r="M24" s="436"/>
      <c r="N24" s="653"/>
      <c r="O24" s="653"/>
      <c r="P24" s="432"/>
      <c r="Q24" s="432"/>
      <c r="R24" s="80"/>
      <c r="S24" s="80"/>
      <c r="T24" s="105"/>
      <c r="U24" s="105"/>
      <c r="V24" s="132"/>
      <c r="W24" s="72"/>
      <c r="X24" s="74"/>
      <c r="Y24" s="352"/>
      <c r="Z24" s="352"/>
      <c r="AA24" s="75"/>
    </row>
    <row r="25" spans="1:27" ht="15" customHeight="1" thickBot="1">
      <c r="A25" s="115">
        <v>10</v>
      </c>
      <c r="D25" s="115">
        <v>10</v>
      </c>
      <c r="E25" s="435"/>
      <c r="F25" s="432"/>
      <c r="G25" s="435"/>
      <c r="H25" s="437"/>
      <c r="I25" s="435"/>
      <c r="J25" s="435"/>
      <c r="K25" s="433"/>
      <c r="L25" s="72"/>
      <c r="M25" s="438"/>
      <c r="N25" s="439"/>
      <c r="O25" s="439"/>
      <c r="P25" s="440"/>
      <c r="Q25" s="440"/>
      <c r="R25" s="80"/>
      <c r="S25" s="80"/>
      <c r="T25" s="105"/>
      <c r="U25" s="105"/>
      <c r="V25" s="132"/>
      <c r="W25" s="72"/>
      <c r="X25" s="77" t="s">
        <v>16</v>
      </c>
      <c r="Y25" s="652" t="s">
        <v>84</v>
      </c>
      <c r="Z25" s="652"/>
      <c r="AA25" s="78">
        <v>8</v>
      </c>
    </row>
    <row r="26" spans="5:27" ht="15" customHeight="1" thickBot="1">
      <c r="E26" s="72"/>
      <c r="F26" s="74"/>
      <c r="G26" s="72"/>
      <c r="H26" s="131"/>
      <c r="I26" s="79"/>
      <c r="J26" s="79"/>
      <c r="K26" s="80"/>
      <c r="L26" s="72"/>
      <c r="M26" s="131"/>
      <c r="N26" s="79"/>
      <c r="O26" s="79"/>
      <c r="P26" s="80"/>
      <c r="Q26" s="80"/>
      <c r="R26" s="80"/>
      <c r="S26" s="80"/>
      <c r="T26" s="105"/>
      <c r="U26" s="105"/>
      <c r="V26" s="132"/>
      <c r="W26" s="72"/>
      <c r="X26" s="74"/>
      <c r="Y26" s="352"/>
      <c r="Z26" s="352"/>
      <c r="AA26" s="75"/>
    </row>
    <row r="27" spans="2:27" ht="15" customHeight="1" thickBot="1">
      <c r="B27" s="135"/>
      <c r="F27" s="82"/>
      <c r="H27" s="132"/>
      <c r="I27" s="82"/>
      <c r="J27" s="82"/>
      <c r="K27" s="82"/>
      <c r="L27" s="72"/>
      <c r="M27" s="131"/>
      <c r="N27" s="82"/>
      <c r="O27" s="82"/>
      <c r="P27" s="80"/>
      <c r="Q27" s="80"/>
      <c r="R27" s="80"/>
      <c r="S27" s="80"/>
      <c r="T27" s="105"/>
      <c r="U27" s="105"/>
      <c r="V27" s="132"/>
      <c r="W27" s="72"/>
      <c r="X27" s="77" t="s">
        <v>17</v>
      </c>
      <c r="Y27" s="652"/>
      <c r="Z27" s="652"/>
      <c r="AA27" s="78">
        <v>6</v>
      </c>
    </row>
    <row r="28" spans="1:27" ht="15" customHeight="1">
      <c r="A28" s="116"/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</row>
    <row r="29" spans="1:27" ht="15" customHeight="1">
      <c r="A29" s="116"/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</row>
    <row r="30" spans="2:27" ht="15" customHeight="1"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</row>
    <row r="31" spans="2:27" ht="15" customHeight="1"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</row>
    <row r="32" spans="2:27" ht="15" customHeight="1"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</row>
    <row r="33" spans="5:27" ht="15" customHeight="1">
      <c r="E33" s="79"/>
      <c r="F33" s="80"/>
      <c r="G33" s="73"/>
      <c r="H33" s="133"/>
      <c r="I33" s="72"/>
      <c r="J33" s="72"/>
      <c r="K33" s="72"/>
      <c r="L33" s="72"/>
      <c r="M33" s="133"/>
      <c r="N33" s="72"/>
      <c r="O33" s="72"/>
      <c r="P33" s="74"/>
      <c r="Q33" s="74"/>
      <c r="R33" s="74"/>
      <c r="S33" s="74"/>
      <c r="T33" s="72"/>
      <c r="U33" s="72"/>
      <c r="V33" s="133"/>
      <c r="W33" s="79"/>
      <c r="X33" s="80"/>
      <c r="Y33" s="524"/>
      <c r="Z33" s="524"/>
      <c r="AA33" s="81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34">
    <mergeCell ref="Y25:Z25"/>
    <mergeCell ref="Y33:Z33"/>
    <mergeCell ref="N22:O22"/>
    <mergeCell ref="I22:J22"/>
    <mergeCell ref="I24:J24"/>
    <mergeCell ref="N24:O24"/>
    <mergeCell ref="Y23:Z23"/>
    <mergeCell ref="Y27:Z27"/>
    <mergeCell ref="Y21:Z21"/>
    <mergeCell ref="I18:J18"/>
    <mergeCell ref="Y19:Z19"/>
    <mergeCell ref="R15:S15"/>
    <mergeCell ref="N18:O18"/>
    <mergeCell ref="R19:S19"/>
    <mergeCell ref="R21:S21"/>
    <mergeCell ref="R16:S16"/>
    <mergeCell ref="I19:J19"/>
    <mergeCell ref="I14:J14"/>
    <mergeCell ref="I11:J11"/>
    <mergeCell ref="Y13:Z13"/>
    <mergeCell ref="R13:S13"/>
    <mergeCell ref="I17:J17"/>
    <mergeCell ref="Y17:Z17"/>
    <mergeCell ref="Y15:Z15"/>
    <mergeCell ref="N15:O15"/>
    <mergeCell ref="Y11:Z11"/>
    <mergeCell ref="E1:Z2"/>
    <mergeCell ref="X5:Z5"/>
    <mergeCell ref="Y7:Z7"/>
    <mergeCell ref="Y9:Z9"/>
    <mergeCell ref="N8:O8"/>
    <mergeCell ref="N10:O10"/>
    <mergeCell ref="I9:J9"/>
    <mergeCell ref="I10:J10"/>
  </mergeCells>
  <printOptions/>
  <pageMargins left="0.2755905511811024" right="0.2362204724409449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6"/>
  <sheetViews>
    <sheetView showGridLines="0" zoomScalePageLayoutView="0" workbookViewId="0" topLeftCell="A1">
      <selection activeCell="G1" sqref="G1:I16384"/>
    </sheetView>
  </sheetViews>
  <sheetFormatPr defaultColWidth="9.140625" defaultRowHeight="12.75"/>
  <cols>
    <col min="1" max="1" width="8.7109375" style="1" customWidth="1"/>
    <col min="2" max="2" width="38.7109375" style="1" customWidth="1"/>
    <col min="3" max="3" width="12.7109375" style="1" customWidth="1"/>
    <col min="4" max="4" width="10.140625" style="1" customWidth="1"/>
    <col min="5" max="6" width="12.7109375" style="1" customWidth="1"/>
    <col min="7" max="9" width="9.140625" style="1" hidden="1" customWidth="1"/>
    <col min="10" max="16384" width="9.140625" style="1" customWidth="1"/>
  </cols>
  <sheetData>
    <row r="1" ht="7.5" customHeight="1"/>
    <row r="2" spans="1:6" ht="33.75" customHeight="1">
      <c r="A2" s="621" t="s">
        <v>58</v>
      </c>
      <c r="B2" s="621"/>
      <c r="C2" s="621"/>
      <c r="D2" s="621"/>
      <c r="E2" s="621"/>
      <c r="F2" s="621"/>
    </row>
    <row r="3" spans="1:6" ht="16.5" customHeight="1" thickBot="1">
      <c r="A3" s="138"/>
      <c r="B3" s="138"/>
      <c r="C3" s="138"/>
      <c r="D3" s="138"/>
      <c r="E3" s="138"/>
      <c r="F3" s="138"/>
    </row>
    <row r="4" spans="1:6" ht="16.5" customHeight="1">
      <c r="A4" s="632" t="s">
        <v>0</v>
      </c>
      <c r="B4" s="634" t="s">
        <v>1</v>
      </c>
      <c r="C4" s="638" t="s">
        <v>31</v>
      </c>
      <c r="D4" s="640" t="s">
        <v>37</v>
      </c>
      <c r="E4" s="638" t="s">
        <v>23</v>
      </c>
      <c r="F4" s="630" t="s">
        <v>22</v>
      </c>
    </row>
    <row r="5" spans="1:9" ht="16.5" customHeight="1" thickBot="1">
      <c r="A5" s="633"/>
      <c r="B5" s="635"/>
      <c r="C5" s="639"/>
      <c r="D5" s="641"/>
      <c r="E5" s="639"/>
      <c r="F5" s="631"/>
      <c r="I5">
        <v>2</v>
      </c>
    </row>
    <row r="6" spans="1:10" ht="19.5" customHeight="1">
      <c r="A6" s="3" t="s">
        <v>7</v>
      </c>
      <c r="B6" s="97" t="str">
        <f>'ULAZNI PODACI'!B8</f>
        <v>STARA BRV</v>
      </c>
      <c r="C6" s="354"/>
      <c r="D6" s="34" t="s">
        <v>75</v>
      </c>
      <c r="E6" s="164" t="str">
        <f>IF(ISERROR(+I6-$I$5),"-",I6-$I$5)</f>
        <v>-</v>
      </c>
      <c r="F6" s="166">
        <v>2</v>
      </c>
      <c r="G6">
        <f>INDEX(BAZA!$B$1:$B$30,MATCH(E6,BAZA!$A$1:$A$30,))</f>
        <v>0</v>
      </c>
      <c r="H6">
        <f>IF(ISERROR(G6),0,G6)</f>
        <v>0</v>
      </c>
      <c r="I6" s="40" t="str">
        <f aca="true" t="shared" si="0" ref="I6:I13">IF(C6&gt;0,RANK(C6,$C$6:$C$17,1),"-")</f>
        <v>-</v>
      </c>
      <c r="J6" s="139"/>
    </row>
    <row r="7" spans="1:10" ht="19.5" customHeight="1">
      <c r="A7" s="4" t="s">
        <v>8</v>
      </c>
      <c r="B7" s="98" t="str">
        <f>'ULAZNI PODACI'!B9</f>
        <v>STAŽNJEVEC</v>
      </c>
      <c r="C7" s="355">
        <v>18.6</v>
      </c>
      <c r="D7" s="35"/>
      <c r="E7" s="163">
        <v>1</v>
      </c>
      <c r="F7" s="167">
        <f aca="true" t="shared" si="1" ref="F7:F13">IF(D7="+",H7+3,H7)</f>
        <v>30</v>
      </c>
      <c r="G7">
        <f>INDEX(BAZA!$B$1:$B$30,MATCH(E7,BAZA!$A$1:$A$30,))</f>
        <v>30</v>
      </c>
      <c r="H7">
        <f aca="true" t="shared" si="2" ref="H7:H15">IF(ISERROR(G7),0,G7)</f>
        <v>30</v>
      </c>
      <c r="I7" s="40">
        <f t="shared" si="0"/>
        <v>1</v>
      </c>
      <c r="J7" s="139"/>
    </row>
    <row r="8" spans="1:10" ht="19.5" customHeight="1">
      <c r="A8" s="4" t="s">
        <v>9</v>
      </c>
      <c r="B8" s="98" t="str">
        <f>'ULAZNI PODACI'!B10</f>
        <v>LANČIĆ KNAPIĆ</v>
      </c>
      <c r="C8" s="355">
        <v>22.35</v>
      </c>
      <c r="D8" s="35"/>
      <c r="E8" s="163">
        <v>3</v>
      </c>
      <c r="F8" s="167">
        <f t="shared" si="1"/>
        <v>23</v>
      </c>
      <c r="G8">
        <f>INDEX(BAZA!$B$1:$B$30,MATCH(E8,BAZA!$A$1:$A$30,))</f>
        <v>23</v>
      </c>
      <c r="H8">
        <f t="shared" si="2"/>
        <v>23</v>
      </c>
      <c r="I8" s="40">
        <f t="shared" si="0"/>
        <v>3</v>
      </c>
      <c r="J8" s="139"/>
    </row>
    <row r="9" spans="1:10" ht="19.5" customHeight="1">
      <c r="A9" s="4" t="s">
        <v>10</v>
      </c>
      <c r="B9" s="98" t="str">
        <f>'ULAZNI PODACI'!B11</f>
        <v>POLJANA BIŠKUPEČKA</v>
      </c>
      <c r="C9" s="355"/>
      <c r="D9" s="35" t="s">
        <v>75</v>
      </c>
      <c r="E9" s="163" t="str">
        <f>IF(ISERROR(+I9-$I$5),"-",I9-$I$5)</f>
        <v>-</v>
      </c>
      <c r="F9" s="167">
        <v>2</v>
      </c>
      <c r="G9">
        <f>INDEX(BAZA!$B$1:$B$30,MATCH(E9,BAZA!$A$1:$A$30,))</f>
        <v>0</v>
      </c>
      <c r="H9">
        <f t="shared" si="2"/>
        <v>0</v>
      </c>
      <c r="I9" s="40" t="str">
        <f t="shared" si="0"/>
        <v>-</v>
      </c>
      <c r="J9" s="139"/>
    </row>
    <row r="10" spans="1:10" ht="19.5" customHeight="1">
      <c r="A10" s="4" t="s">
        <v>11</v>
      </c>
      <c r="B10" s="98" t="str">
        <f>'ULAZNI PODACI'!B12</f>
        <v>LEPOGLAVSKA VES</v>
      </c>
      <c r="C10" s="355">
        <v>20.69</v>
      </c>
      <c r="D10" s="35"/>
      <c r="E10" s="163">
        <v>2</v>
      </c>
      <c r="F10" s="167">
        <f t="shared" si="1"/>
        <v>25</v>
      </c>
      <c r="G10">
        <f>INDEX(BAZA!$B$1:$B$30,MATCH(E10,BAZA!$A$1:$A$30,))</f>
        <v>25</v>
      </c>
      <c r="H10">
        <f t="shared" si="2"/>
        <v>25</v>
      </c>
      <c r="I10" s="40">
        <f t="shared" si="0"/>
        <v>2</v>
      </c>
      <c r="J10" s="139"/>
    </row>
    <row r="11" spans="1:10" ht="19.5" customHeight="1">
      <c r="A11" s="4" t="s">
        <v>12</v>
      </c>
      <c r="B11" s="98" t="str">
        <f>'ULAZNI PODACI'!B13</f>
        <v>IVANEČKA ŽELJEZNICA</v>
      </c>
      <c r="C11" s="355">
        <v>23.75</v>
      </c>
      <c r="D11" s="35"/>
      <c r="E11" s="163">
        <v>4</v>
      </c>
      <c r="F11" s="167">
        <f t="shared" si="1"/>
        <v>20</v>
      </c>
      <c r="G11">
        <f>INDEX(BAZA!$B$1:$B$30,MATCH(E11,BAZA!$A$1:$A$30,))</f>
        <v>20</v>
      </c>
      <c r="H11">
        <f t="shared" si="2"/>
        <v>20</v>
      </c>
      <c r="I11" s="40">
        <f t="shared" si="0"/>
        <v>4</v>
      </c>
      <c r="J11" s="139"/>
    </row>
    <row r="12" spans="1:10" ht="19.5" customHeight="1">
      <c r="A12" s="4" t="s">
        <v>13</v>
      </c>
      <c r="B12" s="98" t="str">
        <f>'ULAZNI PODACI'!B14</f>
        <v>SALINOVEC</v>
      </c>
      <c r="C12" s="355">
        <v>26.94</v>
      </c>
      <c r="D12" s="35"/>
      <c r="E12" s="163">
        <v>5</v>
      </c>
      <c r="F12" s="167">
        <f t="shared" si="1"/>
        <v>18</v>
      </c>
      <c r="G12">
        <f>INDEX(BAZA!$B$1:$B$30,MATCH(E12,BAZA!$A$1:$A$30,))</f>
        <v>18</v>
      </c>
      <c r="H12">
        <f t="shared" si="2"/>
        <v>18</v>
      </c>
      <c r="I12" s="40">
        <f t="shared" si="0"/>
        <v>5</v>
      </c>
      <c r="J12" s="139"/>
    </row>
    <row r="13" spans="1:10" ht="19.5" customHeight="1">
      <c r="A13" s="4" t="s">
        <v>14</v>
      </c>
      <c r="B13" s="98" t="str">
        <f>'ULAZNI PODACI'!B5</f>
        <v>ŠTEFANEC</v>
      </c>
      <c r="C13" s="355">
        <v>67.87</v>
      </c>
      <c r="D13" s="35"/>
      <c r="E13" s="163">
        <v>7</v>
      </c>
      <c r="F13" s="167">
        <f t="shared" si="1"/>
        <v>14</v>
      </c>
      <c r="G13">
        <f>INDEX(BAZA!$B$1:$B$30,MATCH(E13,BAZA!$A$1:$A$30,))</f>
        <v>14</v>
      </c>
      <c r="H13">
        <f t="shared" si="2"/>
        <v>14</v>
      </c>
      <c r="I13" s="40">
        <f t="shared" si="0"/>
        <v>7</v>
      </c>
      <c r="J13" s="139"/>
    </row>
    <row r="14" spans="1:9" ht="19.5" customHeight="1">
      <c r="A14" s="4" t="s">
        <v>15</v>
      </c>
      <c r="B14" s="98" t="str">
        <f>'ULAZNI PODACI'!B6</f>
        <v>GORNJI BOGIČEVCI</v>
      </c>
      <c r="C14" s="355"/>
      <c r="D14" s="35" t="s">
        <v>75</v>
      </c>
      <c r="E14" s="163" t="str">
        <f>IF(ISERROR(+I14-$I$5),"-",I14-$I$5)</f>
        <v>-</v>
      </c>
      <c r="F14" s="167">
        <v>2</v>
      </c>
      <c r="G14">
        <f>INDEX(BAZA!$B$1:$B$30,MATCH(E14,BAZA!$A$1:$A$30,))</f>
        <v>0</v>
      </c>
      <c r="H14">
        <f t="shared" si="2"/>
        <v>0</v>
      </c>
      <c r="I14" s="40" t="str">
        <f>IF(C14&gt;0,RANK(C14,$C$6:$C$17,1),"-")</f>
        <v>-</v>
      </c>
    </row>
    <row r="15" spans="1:9" ht="19.5" customHeight="1">
      <c r="A15" s="4" t="s">
        <v>16</v>
      </c>
      <c r="B15" s="98" t="str">
        <f>'ULAZNI PODACI'!B7</f>
        <v>JALKOVEC</v>
      </c>
      <c r="C15" s="355">
        <v>29.35</v>
      </c>
      <c r="D15" s="35"/>
      <c r="E15" s="169">
        <v>6</v>
      </c>
      <c r="F15" s="167">
        <f>IF(D15="+",H15+3,H15)</f>
        <v>16</v>
      </c>
      <c r="G15">
        <f>INDEX(BAZA!$B$1:$B$30,MATCH(E15,BAZA!$A$1:$A$30,))</f>
        <v>16</v>
      </c>
      <c r="H15">
        <f t="shared" si="2"/>
        <v>16</v>
      </c>
      <c r="I15" s="40">
        <f>IF(C15&gt;0,RANK(C15,$C$6:$C$17,1),"-")</f>
        <v>6</v>
      </c>
    </row>
    <row r="16" spans="1:9" ht="19.5" customHeight="1">
      <c r="A16" s="4" t="s">
        <v>17</v>
      </c>
      <c r="B16" s="98"/>
      <c r="C16" s="355"/>
      <c r="D16" s="35"/>
      <c r="E16" s="163"/>
      <c r="F16" s="167"/>
      <c r="G16"/>
      <c r="H16"/>
      <c r="I16" s="40"/>
    </row>
    <row r="17" spans="1:9" ht="19.5" customHeight="1" thickBot="1">
      <c r="A17" s="33" t="s">
        <v>18</v>
      </c>
      <c r="B17" s="99"/>
      <c r="C17" s="356"/>
      <c r="D17" s="36"/>
      <c r="E17" s="165"/>
      <c r="F17" s="168"/>
      <c r="G17"/>
      <c r="H17"/>
      <c r="I17" s="40"/>
    </row>
    <row r="19" ht="15">
      <c r="A19" s="135"/>
    </row>
    <row r="20" spans="1:6" ht="15">
      <c r="A20" s="442"/>
      <c r="B20" s="442"/>
      <c r="C20" s="442"/>
      <c r="D20" s="442"/>
      <c r="E20" s="442"/>
      <c r="F20" s="442"/>
    </row>
    <row r="21" spans="1:6" ht="15">
      <c r="A21" s="442"/>
      <c r="B21" s="442"/>
      <c r="C21" s="442"/>
      <c r="D21" s="442"/>
      <c r="E21" s="442"/>
      <c r="F21" s="442"/>
    </row>
    <row r="22" spans="1:6" ht="15">
      <c r="A22" s="442"/>
      <c r="B22" s="442"/>
      <c r="C22" s="442"/>
      <c r="D22" s="442"/>
      <c r="E22" s="442"/>
      <c r="F22" s="442"/>
    </row>
    <row r="23" spans="1:6" ht="15">
      <c r="A23" s="442"/>
      <c r="B23" s="442"/>
      <c r="C23" s="442"/>
      <c r="D23" s="442"/>
      <c r="E23" s="442"/>
      <c r="F23" s="442"/>
    </row>
    <row r="24" spans="1:6" ht="15">
      <c r="A24" s="442"/>
      <c r="B24" s="442"/>
      <c r="C24" s="442"/>
      <c r="D24" s="442"/>
      <c r="E24" s="442"/>
      <c r="F24" s="442"/>
    </row>
    <row r="25" spans="1:6" ht="15">
      <c r="A25" s="442"/>
      <c r="B25" s="442"/>
      <c r="C25" s="442"/>
      <c r="D25" s="442"/>
      <c r="E25" s="442"/>
      <c r="F25" s="442"/>
    </row>
    <row r="26" spans="1:6" ht="15">
      <c r="A26" s="442"/>
      <c r="B26" s="442"/>
      <c r="C26" s="442"/>
      <c r="D26" s="442"/>
      <c r="E26" s="442"/>
      <c r="F26" s="442"/>
    </row>
  </sheetData>
  <sheetProtection/>
  <mergeCells count="7">
    <mergeCell ref="F4:F5"/>
    <mergeCell ref="D4:D5"/>
    <mergeCell ref="A2:F2"/>
    <mergeCell ref="C4:C5"/>
    <mergeCell ref="A4:A5"/>
    <mergeCell ref="B4:B5"/>
    <mergeCell ref="E4:E5"/>
  </mergeCells>
  <printOptions/>
  <pageMargins left="1.15" right="0.75" top="1" bottom="0.73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Vindija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dloncar</dc:creator>
  <cp:keywords/>
  <dc:description/>
  <cp:lastModifiedBy>Darko</cp:lastModifiedBy>
  <cp:lastPrinted>2014-08-03T16:34:49Z</cp:lastPrinted>
  <dcterms:created xsi:type="dcterms:W3CDTF">2011-06-15T04:17:47Z</dcterms:created>
  <dcterms:modified xsi:type="dcterms:W3CDTF">2014-08-03T16:35:43Z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